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4640" windowHeight="8592" tabRatio="601"/>
  </bookViews>
  <sheets>
    <sheet name="表1" sheetId="43" r:id="rId1"/>
  </sheets>
  <definedNames>
    <definedName name="_xlnm.Print_Titles" localSheetId="0">表1!$1:$12</definedName>
  </definedNames>
  <calcPr calcId="125725"/>
</workbook>
</file>

<file path=xl/calcChain.xml><?xml version="1.0" encoding="utf-8"?>
<calcChain xmlns="http://schemas.openxmlformats.org/spreadsheetml/2006/main">
  <c r="Q32" i="43"/>
  <c r="N32"/>
  <c r="H32"/>
  <c r="K32" s="1"/>
  <c r="R31"/>
  <c r="Q31"/>
  <c r="N31"/>
  <c r="H31"/>
  <c r="K31" s="1"/>
  <c r="Q30"/>
  <c r="N30"/>
  <c r="H30"/>
  <c r="K30" s="1"/>
  <c r="Q29"/>
  <c r="N29"/>
  <c r="H29"/>
  <c r="K29" s="1"/>
  <c r="Q28"/>
  <c r="N28"/>
  <c r="H28"/>
  <c r="K28" s="1"/>
  <c r="Q27"/>
  <c r="N27"/>
  <c r="H27"/>
  <c r="K27" s="1"/>
  <c r="L27" l="1"/>
  <c r="L28"/>
  <c r="L29"/>
  <c r="L30"/>
  <c r="R30"/>
  <c r="R32"/>
  <c r="L32"/>
  <c r="L31"/>
  <c r="R29"/>
  <c r="R27"/>
  <c r="R28"/>
  <c r="M32"/>
  <c r="T32"/>
  <c r="M31"/>
  <c r="T31"/>
  <c r="T29"/>
  <c r="M29"/>
  <c r="T27"/>
  <c r="M27"/>
  <c r="T30"/>
  <c r="M30"/>
  <c r="T28"/>
  <c r="M28"/>
  <c r="AA32" l="1"/>
  <c r="AB32"/>
  <c r="F32"/>
  <c r="AA31"/>
  <c r="F31"/>
  <c r="AA30"/>
  <c r="F30"/>
  <c r="AA29"/>
  <c r="F29"/>
  <c r="AA28"/>
  <c r="AB28"/>
  <c r="F28"/>
  <c r="AA27"/>
  <c r="F27"/>
  <c r="AB31" l="1"/>
  <c r="AB27"/>
  <c r="AB29"/>
  <c r="AB30" l="1"/>
  <c r="Q20"/>
  <c r="N20"/>
  <c r="H20"/>
  <c r="L20" s="1"/>
  <c r="Q21"/>
  <c r="N21"/>
  <c r="H21"/>
  <c r="L21" s="1"/>
  <c r="Q25"/>
  <c r="N25"/>
  <c r="H25"/>
  <c r="L25" s="1"/>
  <c r="Q24"/>
  <c r="N24"/>
  <c r="H24"/>
  <c r="L24" s="1"/>
  <c r="Q23"/>
  <c r="N23"/>
  <c r="H23"/>
  <c r="L23" s="1"/>
  <c r="Q22"/>
  <c r="N22"/>
  <c r="H22"/>
  <c r="L22" s="1"/>
  <c r="Q19"/>
  <c r="N19"/>
  <c r="H19"/>
  <c r="L19" s="1"/>
  <c r="Q14"/>
  <c r="N14"/>
  <c r="R14" s="1"/>
  <c r="H14"/>
  <c r="L14" s="1"/>
  <c r="R25" l="1"/>
  <c r="R22"/>
  <c r="R21"/>
  <c r="R23"/>
  <c r="R20"/>
  <c r="R24"/>
  <c r="R19"/>
  <c r="K20"/>
  <c r="K21"/>
  <c r="K14"/>
  <c r="K19"/>
  <c r="K22"/>
  <c r="K23"/>
  <c r="K24"/>
  <c r="K25"/>
  <c r="T20" l="1"/>
  <c r="M20"/>
  <c r="T21"/>
  <c r="M21"/>
  <c r="T25"/>
  <c r="M25"/>
  <c r="T24"/>
  <c r="M24"/>
  <c r="T23"/>
  <c r="M23"/>
  <c r="T22"/>
  <c r="M22"/>
  <c r="T19"/>
  <c r="M19"/>
  <c r="T14"/>
  <c r="M14"/>
  <c r="AA21" l="1"/>
  <c r="F21"/>
  <c r="AA20"/>
  <c r="F20"/>
  <c r="H18"/>
  <c r="K18" s="1"/>
  <c r="N18"/>
  <c r="Q18"/>
  <c r="AA18"/>
  <c r="F18"/>
  <c r="AA17"/>
  <c r="F17"/>
  <c r="H16"/>
  <c r="K16" s="1"/>
  <c r="N16"/>
  <c r="Q16"/>
  <c r="AA16"/>
  <c r="F16"/>
  <c r="H15"/>
  <c r="K15" s="1"/>
  <c r="N15"/>
  <c r="Q15"/>
  <c r="AA15"/>
  <c r="L15"/>
  <c r="F15"/>
  <c r="H13"/>
  <c r="K13" s="1"/>
  <c r="N13"/>
  <c r="Q13"/>
  <c r="AA13"/>
  <c r="F13"/>
  <c r="H26"/>
  <c r="K26" s="1"/>
  <c r="N26"/>
  <c r="Q26"/>
  <c r="AA26"/>
  <c r="F26"/>
  <c r="F14"/>
  <c r="AA14"/>
  <c r="F19"/>
  <c r="AA19"/>
  <c r="F22"/>
  <c r="AA22"/>
  <c r="F23"/>
  <c r="AA23"/>
  <c r="F24"/>
  <c r="AA24"/>
  <c r="F25"/>
  <c r="AA25"/>
  <c r="L18"/>
  <c r="L26" l="1"/>
  <c r="R13"/>
  <c r="AB13" s="1"/>
  <c r="R18"/>
  <c r="AB18" s="1"/>
  <c r="M16"/>
  <c r="T16"/>
  <c r="R26"/>
  <c r="AB26" s="1"/>
  <c r="L16"/>
  <c r="M15"/>
  <c r="AB25"/>
  <c r="AB22"/>
  <c r="AB19"/>
  <c r="AB14"/>
  <c r="AB20"/>
  <c r="R15"/>
  <c r="AB15" s="1"/>
  <c r="R16"/>
  <c r="AB16" s="1"/>
  <c r="T26"/>
  <c r="M26"/>
  <c r="T18"/>
  <c r="M18"/>
  <c r="M13"/>
  <c r="T13"/>
  <c r="AB23"/>
  <c r="L13"/>
  <c r="T15"/>
  <c r="AB24" l="1"/>
  <c r="AB21"/>
</calcChain>
</file>

<file path=xl/sharedStrings.xml><?xml version="1.0" encoding="utf-8"?>
<sst xmlns="http://schemas.openxmlformats.org/spreadsheetml/2006/main" count="148" uniqueCount="117">
  <si>
    <t>土工试验成果表</t>
  </si>
  <si>
    <r>
      <t>广</t>
    </r>
    <r>
      <rPr>
        <b/>
        <sz val="12"/>
        <rFont val="Times New Roman"/>
        <family val="1"/>
      </rPr>
      <t xml:space="preserve">   </t>
    </r>
    <r>
      <rPr>
        <b/>
        <sz val="12"/>
        <rFont val="仿宋_GB2312"/>
        <family val="3"/>
        <charset val="134"/>
      </rPr>
      <t>州</t>
    </r>
    <r>
      <rPr>
        <b/>
        <sz val="12"/>
        <rFont val="Times New Roman"/>
        <family val="1"/>
      </rPr>
      <t xml:space="preserve">   </t>
    </r>
    <r>
      <rPr>
        <b/>
        <sz val="12"/>
        <rFont val="仿宋_GB2312"/>
        <family val="3"/>
        <charset val="134"/>
      </rPr>
      <t>中</t>
    </r>
    <r>
      <rPr>
        <b/>
        <sz val="12"/>
        <rFont val="Times New Roman"/>
        <family val="1"/>
      </rPr>
      <t xml:space="preserve">   </t>
    </r>
    <r>
      <rPr>
        <b/>
        <sz val="12"/>
        <rFont val="仿宋_GB2312"/>
        <family val="3"/>
        <charset val="134"/>
      </rPr>
      <t>材</t>
    </r>
    <r>
      <rPr>
        <b/>
        <sz val="12"/>
        <rFont val="Times New Roman"/>
        <family val="1"/>
      </rPr>
      <t xml:space="preserve">   </t>
    </r>
    <r>
      <rPr>
        <b/>
        <sz val="12"/>
        <rFont val="仿宋_GB2312"/>
        <family val="3"/>
        <charset val="134"/>
      </rPr>
      <t>矿</t>
    </r>
    <r>
      <rPr>
        <b/>
        <sz val="12"/>
        <rFont val="Times New Roman"/>
        <family val="1"/>
      </rPr>
      <t xml:space="preserve">   </t>
    </r>
    <r>
      <rPr>
        <b/>
        <sz val="12"/>
        <rFont val="仿宋_GB2312"/>
        <family val="3"/>
        <charset val="134"/>
      </rPr>
      <t>产</t>
    </r>
    <r>
      <rPr>
        <b/>
        <sz val="12"/>
        <rFont val="Times New Roman"/>
        <family val="1"/>
      </rPr>
      <t xml:space="preserve">   </t>
    </r>
    <r>
      <rPr>
        <b/>
        <sz val="12"/>
        <rFont val="仿宋_GB2312"/>
        <family val="3"/>
        <charset val="134"/>
      </rPr>
      <t>研</t>
    </r>
    <r>
      <rPr>
        <b/>
        <sz val="12"/>
        <rFont val="Times New Roman"/>
        <family val="1"/>
      </rPr>
      <t xml:space="preserve">   </t>
    </r>
    <r>
      <rPr>
        <b/>
        <sz val="12"/>
        <rFont val="仿宋_GB2312"/>
        <family val="3"/>
        <charset val="134"/>
      </rPr>
      <t>究</t>
    </r>
    <r>
      <rPr>
        <b/>
        <sz val="12"/>
        <rFont val="Times New Roman"/>
        <family val="1"/>
      </rPr>
      <t xml:space="preserve">   </t>
    </r>
    <r>
      <rPr>
        <b/>
        <sz val="12"/>
        <rFont val="仿宋_GB2312"/>
        <family val="3"/>
        <charset val="134"/>
      </rPr>
      <t>测</t>
    </r>
    <r>
      <rPr>
        <b/>
        <sz val="12"/>
        <rFont val="Times New Roman"/>
        <family val="1"/>
      </rPr>
      <t xml:space="preserve">   </t>
    </r>
    <r>
      <rPr>
        <b/>
        <sz val="12"/>
        <rFont val="仿宋_GB2312"/>
        <family val="3"/>
        <charset val="134"/>
      </rPr>
      <t>试</t>
    </r>
    <r>
      <rPr>
        <b/>
        <sz val="12"/>
        <rFont val="Times New Roman"/>
        <family val="1"/>
      </rPr>
      <t xml:space="preserve">   </t>
    </r>
    <r>
      <rPr>
        <b/>
        <sz val="12"/>
        <rFont val="仿宋_GB2312"/>
        <family val="3"/>
        <charset val="134"/>
      </rPr>
      <t>有</t>
    </r>
    <r>
      <rPr>
        <b/>
        <sz val="12"/>
        <rFont val="Times New Roman"/>
        <family val="1"/>
      </rPr>
      <t xml:space="preserve">   </t>
    </r>
    <r>
      <rPr>
        <b/>
        <sz val="12"/>
        <rFont val="仿宋_GB2312"/>
        <family val="3"/>
        <charset val="134"/>
      </rPr>
      <t>限</t>
    </r>
    <r>
      <rPr>
        <b/>
        <sz val="12"/>
        <rFont val="Times New Roman"/>
        <family val="1"/>
      </rPr>
      <t xml:space="preserve">   </t>
    </r>
    <r>
      <rPr>
        <b/>
        <sz val="12"/>
        <rFont val="仿宋_GB2312"/>
        <family val="3"/>
        <charset val="134"/>
      </rPr>
      <t>公</t>
    </r>
    <r>
      <rPr>
        <b/>
        <sz val="12"/>
        <rFont val="Times New Roman"/>
        <family val="1"/>
      </rPr>
      <t xml:space="preserve">   </t>
    </r>
    <r>
      <rPr>
        <b/>
        <sz val="12"/>
        <rFont val="仿宋_GB2312"/>
        <family val="3"/>
        <charset val="134"/>
      </rPr>
      <t>司</t>
    </r>
  </si>
  <si>
    <r>
      <t>共</t>
    </r>
    <r>
      <rPr>
        <sz val="11"/>
        <rFont val="Times New Roman"/>
        <family val="1"/>
      </rPr>
      <t>1</t>
    </r>
    <r>
      <rPr>
        <sz val="11"/>
        <rFont val="宋体"/>
        <family val="3"/>
        <charset val="134"/>
      </rPr>
      <t>页</t>
    </r>
    <r>
      <rPr>
        <sz val="11"/>
        <rFont val="Times New Roman"/>
        <family val="1"/>
      </rPr>
      <t xml:space="preserve">              </t>
    </r>
    <r>
      <rPr>
        <sz val="11"/>
        <rFont val="宋体"/>
        <family val="3"/>
        <charset val="134"/>
      </rPr>
      <t>笫</t>
    </r>
    <r>
      <rPr>
        <sz val="11"/>
        <rFont val="Times New Roman"/>
        <family val="1"/>
      </rPr>
      <t>1</t>
    </r>
    <r>
      <rPr>
        <sz val="11"/>
        <rFont val="宋体"/>
        <family val="3"/>
        <charset val="134"/>
      </rPr>
      <t>页</t>
    </r>
  </si>
  <si>
    <t>委托单位：</t>
  </si>
  <si>
    <r>
      <t>执行标准：</t>
    </r>
    <r>
      <rPr>
        <sz val="9"/>
        <rFont val="Times New Roman"/>
        <family val="1"/>
      </rPr>
      <t>GB/T50123-1999</t>
    </r>
  </si>
  <si>
    <r>
      <t>表格编号：</t>
    </r>
    <r>
      <rPr>
        <sz val="8"/>
        <rFont val="Times New Roman"/>
        <family val="1"/>
      </rPr>
      <t>GZZC/C-12-03</t>
    </r>
  </si>
  <si>
    <r>
      <t>编</t>
    </r>
    <r>
      <rPr>
        <sz val="9"/>
        <rFont val="Times New Roman"/>
        <family val="1"/>
      </rPr>
      <t xml:space="preserve">     </t>
    </r>
    <r>
      <rPr>
        <sz val="9"/>
        <rFont val="宋体"/>
        <family val="3"/>
        <charset val="134"/>
      </rPr>
      <t>号</t>
    </r>
  </si>
  <si>
    <r>
      <t>取</t>
    </r>
    <r>
      <rPr>
        <sz val="9"/>
        <rFont val="Times New Roman"/>
        <family val="1"/>
      </rPr>
      <t xml:space="preserve">                        </t>
    </r>
    <r>
      <rPr>
        <sz val="9"/>
        <rFont val="宋体"/>
        <family val="3"/>
        <charset val="134"/>
      </rPr>
      <t>样</t>
    </r>
    <r>
      <rPr>
        <sz val="9"/>
        <rFont val="Times New Roman"/>
        <family val="1"/>
      </rPr>
      <t xml:space="preserve">                          </t>
    </r>
    <r>
      <rPr>
        <sz val="9"/>
        <rFont val="宋体"/>
        <family val="3"/>
        <charset val="134"/>
      </rPr>
      <t>深</t>
    </r>
    <r>
      <rPr>
        <sz val="9"/>
        <rFont val="Times New Roman"/>
        <family val="1"/>
      </rPr>
      <t xml:space="preserve">                       </t>
    </r>
    <r>
      <rPr>
        <sz val="9"/>
        <rFont val="宋体"/>
        <family val="3"/>
        <charset val="134"/>
      </rPr>
      <t>度</t>
    </r>
    <r>
      <rPr>
        <sz val="9"/>
        <rFont val="Times New Roman"/>
        <family val="1"/>
      </rPr>
      <t xml:space="preserve">                       (m)</t>
    </r>
  </si>
  <si>
    <r>
      <t>天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然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状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态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指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标</t>
    </r>
  </si>
  <si>
    <t>花岗岩残积土细粒土天然含水量</t>
  </si>
  <si>
    <t>稠  度  指  标</t>
  </si>
  <si>
    <r>
      <t>固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结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指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标</t>
    </r>
  </si>
  <si>
    <t>剪切指标</t>
  </si>
  <si>
    <r>
      <t>颗粒组成</t>
    </r>
    <r>
      <rPr>
        <sz val="9"/>
        <rFont val="Times New Roman"/>
        <family val="1"/>
      </rPr>
      <t xml:space="preserve">(%) </t>
    </r>
  </si>
  <si>
    <t>定名执行标准GB50021—2001        (2009年版)</t>
  </si>
  <si>
    <r>
      <t>序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号</t>
    </r>
  </si>
  <si>
    <t>实验编号</t>
  </si>
  <si>
    <t>野外编号</t>
  </si>
  <si>
    <r>
      <t>密</t>
    </r>
    <r>
      <rPr>
        <sz val="9"/>
        <rFont val="Times New Roman"/>
        <family val="1"/>
      </rPr>
      <t xml:space="preserve">    </t>
    </r>
    <r>
      <rPr>
        <sz val="9"/>
        <rFont val="宋体"/>
        <family val="3"/>
        <charset val="134"/>
      </rPr>
      <t>度</t>
    </r>
    <r>
      <rPr>
        <sz val="9"/>
        <rFont val="Times New Roman"/>
        <family val="1"/>
      </rPr>
      <t xml:space="preserve"> </t>
    </r>
  </si>
  <si>
    <r>
      <t>土粒</t>
    </r>
    <r>
      <rPr>
        <sz val="9"/>
        <rFont val="宋体"/>
        <family val="3"/>
        <charset val="134"/>
      </rPr>
      <t>比重</t>
    </r>
  </si>
  <si>
    <t>含水率</t>
  </si>
  <si>
    <t>孔隙比</t>
  </si>
  <si>
    <t>孔隙度</t>
  </si>
  <si>
    <t>饱和度</t>
  </si>
  <si>
    <r>
      <t>液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限</t>
    </r>
  </si>
  <si>
    <r>
      <t>塑</t>
    </r>
    <r>
      <rPr>
        <sz val="9"/>
        <rFont val="宋体"/>
        <family val="3"/>
        <charset val="134"/>
      </rPr>
      <t>限</t>
    </r>
  </si>
  <si>
    <r>
      <t>塑</t>
    </r>
    <r>
      <rPr>
        <sz val="9"/>
        <rFont val="宋体"/>
        <family val="3"/>
        <charset val="134"/>
      </rPr>
      <t>性</t>
    </r>
    <r>
      <rPr>
        <sz val="9"/>
        <rFont val="宋体"/>
        <family val="3"/>
        <charset val="134"/>
      </rPr>
      <t>指</t>
    </r>
    <r>
      <rPr>
        <sz val="9"/>
        <rFont val="宋体"/>
        <family val="3"/>
        <charset val="134"/>
      </rPr>
      <t>数</t>
    </r>
  </si>
  <si>
    <r>
      <t>液</t>
    </r>
    <r>
      <rPr>
        <sz val="9"/>
        <rFont val="宋体"/>
        <family val="3"/>
        <charset val="134"/>
      </rPr>
      <t>性</t>
    </r>
    <r>
      <rPr>
        <sz val="9"/>
        <rFont val="宋体"/>
        <family val="3"/>
        <charset val="134"/>
      </rPr>
      <t>指</t>
    </r>
    <r>
      <rPr>
        <sz val="9"/>
        <rFont val="宋体"/>
        <family val="3"/>
        <charset val="134"/>
      </rPr>
      <t>数</t>
    </r>
  </si>
  <si>
    <t>压缩系数</t>
  </si>
  <si>
    <t>压缩模量</t>
  </si>
  <si>
    <t>直接快剪</t>
  </si>
  <si>
    <t>&gt;2</t>
  </si>
  <si>
    <t>2~0.5</t>
  </si>
  <si>
    <t>0.5~   0.25</t>
  </si>
  <si>
    <t>0.25~ 0.075</t>
  </si>
  <si>
    <t>&lt;0.075</t>
  </si>
  <si>
    <t>湿</t>
  </si>
  <si>
    <t>干</t>
  </si>
  <si>
    <t>粘聚力</t>
  </si>
  <si>
    <t>内摩擦角</t>
  </si>
  <si>
    <r>
      <t>ρ</t>
    </r>
    <r>
      <rPr>
        <vertAlign val="subscript"/>
        <sz val="9"/>
        <rFont val="Times New Roman"/>
        <family val="1"/>
      </rPr>
      <t>0</t>
    </r>
  </si>
  <si>
    <r>
      <t>ρ</t>
    </r>
    <r>
      <rPr>
        <vertAlign val="subscript"/>
        <sz val="9"/>
        <rFont val="Times New Roman"/>
        <family val="1"/>
      </rPr>
      <t>d</t>
    </r>
  </si>
  <si>
    <t>Gs</t>
  </si>
  <si>
    <t>ω</t>
  </si>
  <si>
    <r>
      <t>e</t>
    </r>
    <r>
      <rPr>
        <vertAlign val="subscript"/>
        <sz val="9"/>
        <rFont val="Times New Roman"/>
        <family val="1"/>
      </rPr>
      <t>o</t>
    </r>
  </si>
  <si>
    <t>n</t>
  </si>
  <si>
    <t>Sr</t>
  </si>
  <si>
    <r>
      <t>ω</t>
    </r>
    <r>
      <rPr>
        <vertAlign val="subscript"/>
        <sz val="9"/>
        <rFont val="Times New Roman"/>
        <family val="1"/>
      </rPr>
      <t>f</t>
    </r>
  </si>
  <si>
    <r>
      <t>W</t>
    </r>
    <r>
      <rPr>
        <vertAlign val="subscript"/>
        <sz val="9"/>
        <rFont val="Times New Roman"/>
        <family val="1"/>
      </rPr>
      <t>L</t>
    </r>
  </si>
  <si>
    <r>
      <t>W</t>
    </r>
    <r>
      <rPr>
        <vertAlign val="subscript"/>
        <sz val="9"/>
        <rFont val="Times New Roman"/>
        <family val="1"/>
      </rPr>
      <t>p</t>
    </r>
  </si>
  <si>
    <r>
      <t>I</t>
    </r>
    <r>
      <rPr>
        <vertAlign val="subscript"/>
        <sz val="9"/>
        <rFont val="Times New Roman"/>
        <family val="1"/>
      </rPr>
      <t>p</t>
    </r>
  </si>
  <si>
    <r>
      <t>I</t>
    </r>
    <r>
      <rPr>
        <vertAlign val="subscript"/>
        <sz val="9"/>
        <rFont val="Times New Roman"/>
        <family val="1"/>
      </rPr>
      <t>L</t>
    </r>
  </si>
  <si>
    <r>
      <t>a</t>
    </r>
    <r>
      <rPr>
        <vertAlign val="subscript"/>
        <sz val="9"/>
        <rFont val="Times New Roman"/>
        <family val="1"/>
      </rPr>
      <t>v1-2</t>
    </r>
  </si>
  <si>
    <r>
      <t>E</t>
    </r>
    <r>
      <rPr>
        <vertAlign val="subscript"/>
        <sz val="9"/>
        <rFont val="Times New Roman"/>
        <family val="1"/>
      </rPr>
      <t>S1-2</t>
    </r>
  </si>
  <si>
    <t>C</t>
  </si>
  <si>
    <t>φ</t>
  </si>
  <si>
    <t>mm</t>
  </si>
  <si>
    <r>
      <t>g/cm</t>
    </r>
    <r>
      <rPr>
        <vertAlign val="superscript"/>
        <sz val="9"/>
        <rFont val="Times New Roman"/>
        <family val="1"/>
      </rPr>
      <t>3</t>
    </r>
  </si>
  <si>
    <t>∕</t>
  </si>
  <si>
    <t>%</t>
  </si>
  <si>
    <r>
      <t>MPa</t>
    </r>
    <r>
      <rPr>
        <vertAlign val="superscript"/>
        <sz val="9"/>
        <rFont val="Times New Roman"/>
        <family val="1"/>
      </rPr>
      <t>-1</t>
    </r>
  </si>
  <si>
    <t>MPa</t>
  </si>
  <si>
    <t>kPa</t>
  </si>
  <si>
    <t>°</t>
  </si>
  <si>
    <t>—</t>
  </si>
  <si>
    <r>
      <t>说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明</t>
    </r>
  </si>
  <si>
    <r>
      <t>液、塑限采用联合测定法，圆锥质量为</t>
    </r>
    <r>
      <rPr>
        <sz val="9"/>
        <rFont val="Times New Roman"/>
        <family val="1"/>
      </rPr>
      <t>76g</t>
    </r>
    <r>
      <rPr>
        <sz val="9"/>
        <rFont val="宋体"/>
        <family val="3"/>
        <charset val="134"/>
      </rPr>
      <t>，液限</t>
    </r>
    <r>
      <rPr>
        <sz val="9"/>
        <rFont val="Times New Roman"/>
        <family val="1"/>
      </rPr>
      <t>10mm</t>
    </r>
    <r>
      <rPr>
        <sz val="9"/>
        <rFont val="宋体"/>
        <family val="3"/>
        <charset val="134"/>
      </rPr>
      <t>，塑限</t>
    </r>
    <r>
      <rPr>
        <sz val="9"/>
        <rFont val="Times New Roman"/>
        <family val="1"/>
      </rPr>
      <t>2mm</t>
    </r>
    <r>
      <rPr>
        <sz val="9"/>
        <rFont val="宋体"/>
        <family val="3"/>
        <charset val="134"/>
      </rPr>
      <t>，花岗岩残积土的液性指数为细粒土的液性指数。</t>
    </r>
  </si>
  <si>
    <r>
      <t>地址：广州市江高镇江人路</t>
    </r>
    <r>
      <rPr>
        <sz val="9"/>
        <rFont val="Times New Roman"/>
        <family val="1"/>
      </rPr>
      <t>79</t>
    </r>
    <r>
      <rPr>
        <sz val="9"/>
        <rFont val="宋体"/>
        <family val="3"/>
        <charset val="134"/>
      </rPr>
      <t>号</t>
    </r>
    <r>
      <rPr>
        <sz val="9"/>
        <rFont val="Times New Roman"/>
        <family val="1"/>
      </rPr>
      <t xml:space="preserve">     </t>
    </r>
    <r>
      <rPr>
        <sz val="9"/>
        <rFont val="宋体"/>
        <family val="3"/>
        <charset val="134"/>
      </rPr>
      <t>电话：</t>
    </r>
    <r>
      <rPr>
        <sz val="9"/>
        <rFont val="Times New Roman"/>
        <family val="1"/>
      </rPr>
      <t>020-86203352</t>
    </r>
  </si>
  <si>
    <t>东莞办事处：东莞市南城胜和塘贝新村西巷14号</t>
  </si>
  <si>
    <r>
      <t>注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：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、本报告仅对来样负责；</t>
    </r>
    <r>
      <rPr>
        <sz val="9"/>
        <rFont val="Times New Roman"/>
        <family val="1"/>
      </rPr>
      <t xml:space="preserve"> 2</t>
    </r>
    <r>
      <rPr>
        <sz val="9"/>
        <rFont val="宋体"/>
        <family val="3"/>
        <charset val="134"/>
      </rPr>
      <t>、本报告未经批准部分复制无效（完整复制除外）</t>
    </r>
    <r>
      <rPr>
        <sz val="9"/>
        <rFont val="Times New Roman"/>
        <family val="1"/>
      </rPr>
      <t xml:space="preserve">  3</t>
    </r>
    <r>
      <rPr>
        <sz val="9"/>
        <rFont val="宋体"/>
        <family val="3"/>
        <charset val="134"/>
      </rPr>
      <t>、如对本报告有疑问，请于一周内提出。</t>
    </r>
  </si>
  <si>
    <t>批准：梁东阳</t>
  </si>
  <si>
    <t>工程名称：常平环保专业基地A4-02地块印花及洗水项目</t>
    <phoneticPr fontId="8" type="noConversion"/>
  </si>
  <si>
    <r>
      <t>报告编号：</t>
    </r>
    <r>
      <rPr>
        <sz val="11"/>
        <rFont val="Times New Roman"/>
        <family val="1"/>
      </rPr>
      <t>GZZC/T-225-2018</t>
    </r>
    <phoneticPr fontId="8" type="noConversion"/>
  </si>
  <si>
    <t>18T2265</t>
  </si>
  <si>
    <t>18T2266</t>
  </si>
  <si>
    <t>18T2267</t>
  </si>
  <si>
    <t>18T2268</t>
  </si>
  <si>
    <t>18T2269</t>
  </si>
  <si>
    <t>18T2270</t>
  </si>
  <si>
    <t>18T2271</t>
  </si>
  <si>
    <t>18T2272</t>
  </si>
  <si>
    <t>18T2273</t>
  </si>
  <si>
    <t>18T2274</t>
  </si>
  <si>
    <t>18T2275</t>
  </si>
  <si>
    <t>18T2276</t>
  </si>
  <si>
    <t>18T2277</t>
  </si>
  <si>
    <t>ZK26-2</t>
  </si>
  <si>
    <t>ZK1-1</t>
  </si>
  <si>
    <t>ZK4-1</t>
  </si>
  <si>
    <t>ZK5-1</t>
  </si>
  <si>
    <t>ZK8-1</t>
  </si>
  <si>
    <t>ZK9-1</t>
  </si>
  <si>
    <t>ZK14-1</t>
  </si>
  <si>
    <t>ZK5-2</t>
  </si>
  <si>
    <t>ZK1-2</t>
  </si>
  <si>
    <t>ZK8-2</t>
  </si>
  <si>
    <t>ZK18-1</t>
  </si>
  <si>
    <t>ZK20-1</t>
  </si>
  <si>
    <t>ZK24-1</t>
  </si>
  <si>
    <t>ZK26-1</t>
  </si>
  <si>
    <t>细砂</t>
    <phoneticPr fontId="8" type="noConversion"/>
  </si>
  <si>
    <t>18T2264</t>
    <phoneticPr fontId="8" type="noConversion"/>
  </si>
  <si>
    <t>BK1-1</t>
  </si>
  <si>
    <t>BK4-1</t>
  </si>
  <si>
    <t>BK4-2</t>
  </si>
  <si>
    <t>BK7-1</t>
  </si>
  <si>
    <t>BK8-1</t>
  </si>
  <si>
    <t>BK13-1</t>
  </si>
  <si>
    <t>报告日期:2022-10-19</t>
    <phoneticPr fontId="8" type="noConversion"/>
  </si>
  <si>
    <t>校对：袁仲伦</t>
    <phoneticPr fontId="8" type="noConversion"/>
  </si>
  <si>
    <t>试验者：李晓芬</t>
    <phoneticPr fontId="8" type="noConversion"/>
  </si>
  <si>
    <t>22T5922</t>
    <phoneticPr fontId="8" type="noConversion"/>
  </si>
  <si>
    <t>22T5923</t>
  </si>
  <si>
    <t>22T5924</t>
  </si>
  <si>
    <t>22T5925</t>
  </si>
  <si>
    <t>22T5926</t>
  </si>
  <si>
    <t>22T5927</t>
  </si>
</sst>
</file>

<file path=xl/styles.xml><?xml version="1.0" encoding="utf-8"?>
<styleSheet xmlns="http://schemas.openxmlformats.org/spreadsheetml/2006/main">
  <numFmts count="4">
    <numFmt numFmtId="176" formatCode="0.00_ "/>
    <numFmt numFmtId="177" formatCode="0.0_ "/>
    <numFmt numFmtId="178" formatCode="0.000_ "/>
    <numFmt numFmtId="179" formatCode="0.000_);[Red]\(0.000\)"/>
  </numFmts>
  <fonts count="17">
    <font>
      <sz val="12"/>
      <name val="宋体"/>
      <charset val="134"/>
    </font>
    <font>
      <sz val="10"/>
      <name val="宋体"/>
      <family val="3"/>
      <charset val="134"/>
    </font>
    <font>
      <sz val="10"/>
      <name val="Times New Roman"/>
      <family val="1"/>
    </font>
    <font>
      <b/>
      <sz val="20"/>
      <name val="华文仿宋"/>
      <family val="3"/>
      <charset val="134"/>
    </font>
    <font>
      <b/>
      <sz val="12"/>
      <name val="仿宋_GB2312"/>
      <family val="3"/>
      <charset val="134"/>
    </font>
    <font>
      <sz val="11"/>
      <name val="宋体"/>
      <family val="3"/>
      <charset val="134"/>
    </font>
    <font>
      <sz val="11"/>
      <name val="Times New Roman"/>
      <family val="1"/>
    </font>
    <font>
      <sz val="8"/>
      <name val="宋体"/>
      <family val="3"/>
      <charset val="134"/>
    </font>
    <font>
      <sz val="9"/>
      <name val="宋体"/>
      <family val="3"/>
      <charset val="134"/>
    </font>
    <font>
      <sz val="9"/>
      <name val="Times New Roman"/>
      <family val="1"/>
    </font>
    <font>
      <sz val="12"/>
      <name val="Times New Roman"/>
      <family val="1"/>
    </font>
    <font>
      <sz val="9"/>
      <name val="幼圆"/>
      <family val="3"/>
      <charset val="134"/>
    </font>
    <font>
      <sz val="8"/>
      <name val="Times New Roman"/>
      <family val="1"/>
    </font>
    <font>
      <b/>
      <sz val="12"/>
      <name val="Times New Roman"/>
      <family val="1"/>
    </font>
    <font>
      <vertAlign val="subscript"/>
      <sz val="9"/>
      <name val="Times New Roman"/>
      <family val="1"/>
    </font>
    <font>
      <vertAlign val="superscript"/>
      <sz val="9"/>
      <name val="Times New Roman"/>
      <family val="1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  <xf numFmtId="49" fontId="4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176" fontId="9" fillId="0" borderId="1" xfId="0" applyNumberFormat="1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right" vertical="center" wrapText="1"/>
    </xf>
    <xf numFmtId="49" fontId="12" fillId="0" borderId="3" xfId="0" applyNumberFormat="1" applyFont="1" applyBorder="1" applyAlignment="1">
      <alignment horizontal="left" vertical="center" wrapText="1"/>
    </xf>
    <xf numFmtId="176" fontId="2" fillId="0" borderId="3" xfId="0" applyNumberFormat="1" applyFont="1" applyBorder="1" applyAlignment="1">
      <alignment horizontal="left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left"/>
    </xf>
    <xf numFmtId="176" fontId="5" fillId="0" borderId="0" xfId="0" applyNumberFormat="1" applyFont="1" applyBorder="1" applyAlignment="1">
      <alignment horizontal="left" vertical="center"/>
    </xf>
    <xf numFmtId="177" fontId="6" fillId="0" borderId="0" xfId="0" applyNumberFormat="1" applyFont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wrapText="1"/>
    </xf>
    <xf numFmtId="177" fontId="9" fillId="2" borderId="1" xfId="0" applyNumberFormat="1" applyFont="1" applyFill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0" fontId="0" fillId="0" borderId="0" xfId="0" applyFont="1" applyFill="1"/>
    <xf numFmtId="177" fontId="5" fillId="0" borderId="0" xfId="0" applyNumberFormat="1" applyFont="1" applyFill="1" applyBorder="1" applyAlignment="1">
      <alignment vertical="center" wrapText="1"/>
    </xf>
    <xf numFmtId="177" fontId="5" fillId="0" borderId="0" xfId="0" applyNumberFormat="1" applyFont="1" applyFill="1" applyBorder="1" applyAlignment="1">
      <alignment horizontal="right" vertical="center"/>
    </xf>
    <xf numFmtId="177" fontId="5" fillId="0" borderId="0" xfId="0" applyNumberFormat="1" applyFont="1" applyFill="1" applyBorder="1" applyAlignment="1">
      <alignment horizontal="right" vertical="center" wrapText="1"/>
    </xf>
    <xf numFmtId="177" fontId="5" fillId="0" borderId="0" xfId="0" applyNumberFormat="1" applyFont="1" applyBorder="1" applyAlignment="1">
      <alignment horizontal="left" vertical="center"/>
    </xf>
    <xf numFmtId="178" fontId="5" fillId="0" borderId="0" xfId="0" applyNumberFormat="1" applyFont="1" applyBorder="1" applyAlignment="1">
      <alignment horizontal="left" vertical="center"/>
    </xf>
    <xf numFmtId="177" fontId="11" fillId="0" borderId="1" xfId="0" applyNumberFormat="1" applyFont="1" applyBorder="1" applyAlignment="1">
      <alignment horizontal="center" vertical="center" wrapText="1"/>
    </xf>
    <xf numFmtId="179" fontId="9" fillId="2" borderId="1" xfId="0" applyNumberFormat="1" applyFont="1" applyFill="1" applyBorder="1" applyAlignment="1">
      <alignment horizontal="center" vertical="center" wrapText="1"/>
    </xf>
    <xf numFmtId="177" fontId="9" fillId="2" borderId="2" xfId="0" applyNumberFormat="1" applyFont="1" applyFill="1" applyBorder="1" applyAlignment="1">
      <alignment horizontal="center" vertical="center"/>
    </xf>
    <xf numFmtId="177" fontId="2" fillId="2" borderId="2" xfId="0" applyNumberFormat="1" applyFont="1" applyFill="1" applyBorder="1" applyAlignment="1">
      <alignment horizontal="center" vertical="center"/>
    </xf>
    <xf numFmtId="177" fontId="0" fillId="0" borderId="0" xfId="0" applyNumberFormat="1" applyFill="1"/>
    <xf numFmtId="177" fontId="0" fillId="0" borderId="0" xfId="0" applyNumberFormat="1" applyFill="1" applyAlignment="1">
      <alignment horizontal="center" vertical="center"/>
    </xf>
    <xf numFmtId="177" fontId="5" fillId="0" borderId="0" xfId="0" applyNumberFormat="1" applyFont="1" applyFill="1" applyBorder="1" applyAlignment="1">
      <alignment horizontal="center" vertical="center"/>
    </xf>
    <xf numFmtId="177" fontId="0" fillId="0" borderId="0" xfId="0" applyNumberFormat="1"/>
    <xf numFmtId="177" fontId="5" fillId="0" borderId="0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right" vertical="center"/>
    </xf>
    <xf numFmtId="177" fontId="5" fillId="0" borderId="4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8" fillId="0" borderId="0" xfId="0" applyNumberFormat="1" applyFont="1" applyFill="1" applyBorder="1" applyAlignment="1">
      <alignment horizontal="distributed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0" fontId="8" fillId="0" borderId="2" xfId="0" applyNumberFormat="1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16" fillId="0" borderId="0" xfId="0" applyNumberFormat="1" applyFont="1" applyFill="1"/>
    <xf numFmtId="177" fontId="9" fillId="0" borderId="5" xfId="0" applyNumberFormat="1" applyFont="1" applyBorder="1" applyAlignment="1">
      <alignment horizontal="center" vertical="center" wrapText="1"/>
    </xf>
    <xf numFmtId="177" fontId="9" fillId="0" borderId="6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177" fontId="8" fillId="0" borderId="5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textRotation="255" wrapText="1"/>
    </xf>
    <xf numFmtId="176" fontId="9" fillId="0" borderId="1" xfId="0" applyNumberFormat="1" applyFont="1" applyBorder="1" applyAlignment="1">
      <alignment horizontal="center" vertical="center" textRotation="255" wrapText="1"/>
    </xf>
    <xf numFmtId="176" fontId="8" fillId="0" borderId="5" xfId="0" applyNumberFormat="1" applyFont="1" applyBorder="1" applyAlignment="1">
      <alignment horizontal="center" vertical="center" textRotation="255" wrapText="1"/>
    </xf>
    <xf numFmtId="176" fontId="8" fillId="0" borderId="6" xfId="0" applyNumberFormat="1" applyFont="1" applyBorder="1" applyAlignment="1">
      <alignment horizontal="center" vertical="center" textRotation="255" wrapText="1"/>
    </xf>
    <xf numFmtId="176" fontId="8" fillId="0" borderId="2" xfId="0" applyNumberFormat="1" applyFont="1" applyBorder="1" applyAlignment="1">
      <alignment horizontal="center" vertical="center" textRotation="255" wrapText="1"/>
    </xf>
    <xf numFmtId="177" fontId="8" fillId="0" borderId="1" xfId="0" applyNumberFormat="1" applyFont="1" applyBorder="1" applyAlignment="1">
      <alignment horizontal="center" vertical="center" textRotation="255" wrapText="1"/>
    </xf>
    <xf numFmtId="177" fontId="9" fillId="0" borderId="1" xfId="0" applyNumberFormat="1" applyFont="1" applyBorder="1" applyAlignment="1">
      <alignment horizontal="center" vertical="center" textRotation="255" wrapText="1"/>
    </xf>
    <xf numFmtId="0" fontId="0" fillId="0" borderId="0" xfId="0" applyFill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 textRotation="255" wrapText="1"/>
    </xf>
    <xf numFmtId="49" fontId="10" fillId="0" borderId="6" xfId="0" applyNumberFormat="1" applyFont="1" applyBorder="1" applyAlignment="1">
      <alignment vertical="center" textRotation="255" wrapText="1"/>
    </xf>
    <xf numFmtId="49" fontId="10" fillId="0" borderId="2" xfId="0" applyNumberFormat="1" applyFont="1" applyBorder="1" applyAlignment="1">
      <alignment vertical="center" textRotation="255" wrapText="1"/>
    </xf>
    <xf numFmtId="49" fontId="8" fillId="0" borderId="1" xfId="0" applyNumberFormat="1" applyFont="1" applyBorder="1" applyAlignment="1">
      <alignment horizontal="center" vertical="center" textRotation="255" wrapText="1"/>
    </xf>
    <xf numFmtId="49" fontId="9" fillId="0" borderId="1" xfId="0" applyNumberFormat="1" applyFont="1" applyBorder="1" applyAlignment="1">
      <alignment horizontal="center" vertical="center" textRotation="255" wrapText="1"/>
    </xf>
    <xf numFmtId="176" fontId="8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178" fontId="8" fillId="0" borderId="1" xfId="0" applyNumberFormat="1" applyFont="1" applyBorder="1" applyAlignment="1">
      <alignment horizontal="center" vertical="center" textRotation="255" wrapText="1"/>
    </xf>
    <xf numFmtId="178" fontId="9" fillId="0" borderId="1" xfId="0" applyNumberFormat="1" applyFont="1" applyBorder="1" applyAlignment="1">
      <alignment horizontal="center" vertical="center" textRotation="255" wrapText="1"/>
    </xf>
    <xf numFmtId="177" fontId="8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0" fontId="8" fillId="0" borderId="3" xfId="0" applyFont="1" applyBorder="1"/>
    <xf numFmtId="0" fontId="8" fillId="0" borderId="13" xfId="0" applyFont="1" applyBorder="1"/>
    <xf numFmtId="176" fontId="8" fillId="0" borderId="12" xfId="0" applyNumberFormat="1" applyFont="1" applyBorder="1" applyAlignment="1">
      <alignment horizontal="left" vertical="center" wrapText="1"/>
    </xf>
    <xf numFmtId="176" fontId="9" fillId="0" borderId="3" xfId="0" applyNumberFormat="1" applyFont="1" applyBorder="1" applyAlignment="1">
      <alignment horizontal="left" vertical="center" wrapText="1"/>
    </xf>
    <xf numFmtId="176" fontId="9" fillId="0" borderId="13" xfId="0" applyNumberFormat="1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177" fontId="5" fillId="0" borderId="0" xfId="0" applyNumberFormat="1" applyFont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1">
    <dxf>
      <fill>
        <patternFill patternType="solid">
          <fgColor indexed="64"/>
          <bgColor indexed="1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noFill/>
        <a:ln>
          <a:noFill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54"/>
  <sheetViews>
    <sheetView tabSelected="1" topLeftCell="A22" workbookViewId="0">
      <selection activeCell="C36" sqref="C36"/>
    </sheetView>
  </sheetViews>
  <sheetFormatPr defaultRowHeight="15.6"/>
  <cols>
    <col min="1" max="1" width="5" customWidth="1"/>
    <col min="2" max="3" width="9.5" customWidth="1"/>
    <col min="4" max="4" width="4.8984375" customWidth="1"/>
    <col min="5" max="5" width="2" customWidth="1"/>
    <col min="6" max="6" width="4.8984375" customWidth="1"/>
    <col min="7" max="26" width="5.296875" customWidth="1"/>
    <col min="27" max="27" width="5.8984375" customWidth="1"/>
    <col min="28" max="28" width="10.59765625" customWidth="1"/>
  </cols>
  <sheetData>
    <row r="1" spans="1:29" ht="28.5" customHeight="1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</row>
    <row r="2" spans="1:29" ht="21" customHeight="1">
      <c r="A2" s="104" t="s">
        <v>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</row>
    <row r="3" spans="1:29" ht="10.8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4" spans="1:29" ht="16.2" customHeight="1">
      <c r="A4" s="54" t="s">
        <v>71</v>
      </c>
      <c r="B4" s="5"/>
      <c r="C4" s="5"/>
      <c r="D4" s="5"/>
      <c r="E4" s="5"/>
      <c r="F4" s="5"/>
      <c r="G4" s="5"/>
      <c r="H4" s="5"/>
      <c r="I4" s="5"/>
      <c r="J4" s="5"/>
      <c r="M4" s="22" t="s">
        <v>72</v>
      </c>
      <c r="N4" s="22"/>
      <c r="P4" s="23"/>
      <c r="Q4" s="35"/>
      <c r="R4" s="22"/>
      <c r="S4" s="36"/>
      <c r="U4" s="35"/>
      <c r="V4" s="23"/>
      <c r="W4" s="23"/>
      <c r="X4" s="23"/>
      <c r="Y4" s="23"/>
      <c r="Z4" s="105" t="s">
        <v>2</v>
      </c>
      <c r="AA4" s="105"/>
      <c r="AB4" s="105"/>
    </row>
    <row r="5" spans="1:29" ht="16.2" customHeight="1">
      <c r="A5" s="6" t="s">
        <v>3</v>
      </c>
      <c r="B5" s="6"/>
      <c r="C5" s="6"/>
      <c r="D5" s="6"/>
      <c r="E5" s="6"/>
      <c r="F5" s="7"/>
      <c r="G5" s="7"/>
      <c r="H5" s="7"/>
      <c r="I5" s="7"/>
      <c r="J5" s="7"/>
      <c r="M5" s="22" t="s">
        <v>4</v>
      </c>
      <c r="N5" s="22"/>
      <c r="P5" s="23"/>
      <c r="Q5" s="35"/>
      <c r="R5" s="22"/>
      <c r="S5" s="36"/>
      <c r="U5" s="35"/>
      <c r="V5" s="23"/>
      <c r="W5" s="23"/>
      <c r="X5" s="23"/>
      <c r="Y5" s="23"/>
      <c r="AA5" s="45"/>
      <c r="AB5" s="46" t="s">
        <v>108</v>
      </c>
    </row>
    <row r="6" spans="1:29" ht="12.6" customHeight="1">
      <c r="A6" s="8" t="s">
        <v>5</v>
      </c>
      <c r="B6" s="8"/>
      <c r="C6" s="8"/>
      <c r="D6" s="8"/>
      <c r="E6" s="8"/>
      <c r="F6" s="7"/>
      <c r="G6" s="7"/>
      <c r="H6" s="7"/>
      <c r="I6" s="7"/>
      <c r="J6" s="7"/>
      <c r="M6" s="22"/>
      <c r="N6" s="22"/>
      <c r="P6" s="23"/>
      <c r="Q6" s="35"/>
      <c r="R6" s="22"/>
      <c r="S6" s="36"/>
      <c r="U6" s="35"/>
      <c r="V6" s="23"/>
      <c r="W6" s="23"/>
      <c r="X6" s="23"/>
      <c r="Y6" s="23"/>
      <c r="Z6" s="47"/>
      <c r="AA6" s="47"/>
      <c r="AB6" s="47"/>
    </row>
    <row r="7" spans="1:29" ht="18.600000000000001" customHeight="1">
      <c r="A7" s="106" t="s">
        <v>6</v>
      </c>
      <c r="B7" s="106"/>
      <c r="C7" s="106"/>
      <c r="D7" s="68" t="s">
        <v>7</v>
      </c>
      <c r="E7" s="69"/>
      <c r="F7" s="70"/>
      <c r="G7" s="107" t="s">
        <v>8</v>
      </c>
      <c r="H7" s="108"/>
      <c r="I7" s="108"/>
      <c r="J7" s="108"/>
      <c r="K7" s="108"/>
      <c r="L7" s="108"/>
      <c r="M7" s="108"/>
      <c r="N7" s="100" t="s">
        <v>9</v>
      </c>
      <c r="O7" s="109" t="s">
        <v>10</v>
      </c>
      <c r="P7" s="109"/>
      <c r="Q7" s="109"/>
      <c r="R7" s="109"/>
      <c r="S7" s="110" t="s">
        <v>11</v>
      </c>
      <c r="T7" s="111"/>
      <c r="U7" s="92" t="s">
        <v>12</v>
      </c>
      <c r="V7" s="92"/>
      <c r="W7" s="92" t="s">
        <v>13</v>
      </c>
      <c r="X7" s="92"/>
      <c r="Y7" s="92"/>
      <c r="Z7" s="92"/>
      <c r="AA7" s="92"/>
      <c r="AB7" s="65" t="s">
        <v>14</v>
      </c>
    </row>
    <row r="8" spans="1:29" ht="18.600000000000001" customHeight="1">
      <c r="A8" s="83" t="s">
        <v>15</v>
      </c>
      <c r="B8" s="86" t="s">
        <v>16</v>
      </c>
      <c r="C8" s="86" t="s">
        <v>17</v>
      </c>
      <c r="D8" s="71"/>
      <c r="E8" s="72"/>
      <c r="F8" s="73"/>
      <c r="G8" s="88" t="s">
        <v>18</v>
      </c>
      <c r="H8" s="89"/>
      <c r="I8" s="75" t="s">
        <v>19</v>
      </c>
      <c r="J8" s="80" t="s">
        <v>20</v>
      </c>
      <c r="K8" s="90" t="s">
        <v>21</v>
      </c>
      <c r="L8" s="80" t="s">
        <v>22</v>
      </c>
      <c r="M8" s="80" t="s">
        <v>23</v>
      </c>
      <c r="N8" s="101"/>
      <c r="O8" s="80" t="s">
        <v>24</v>
      </c>
      <c r="P8" s="80" t="s">
        <v>25</v>
      </c>
      <c r="Q8" s="80" t="s">
        <v>26</v>
      </c>
      <c r="R8" s="75" t="s">
        <v>27</v>
      </c>
      <c r="S8" s="77" t="s">
        <v>28</v>
      </c>
      <c r="T8" s="75" t="s">
        <v>29</v>
      </c>
      <c r="U8" s="92" t="s">
        <v>30</v>
      </c>
      <c r="V8" s="93"/>
      <c r="W8" s="60" t="s">
        <v>31</v>
      </c>
      <c r="X8" s="60" t="s">
        <v>32</v>
      </c>
      <c r="Y8" s="60" t="s">
        <v>33</v>
      </c>
      <c r="Z8" s="60" t="s">
        <v>34</v>
      </c>
      <c r="AA8" s="60" t="s">
        <v>35</v>
      </c>
      <c r="AB8" s="66"/>
    </row>
    <row r="9" spans="1:29" ht="18.600000000000001" customHeight="1">
      <c r="A9" s="84"/>
      <c r="B9" s="87"/>
      <c r="C9" s="87"/>
      <c r="D9" s="71"/>
      <c r="E9" s="72"/>
      <c r="F9" s="73"/>
      <c r="G9" s="88" t="s">
        <v>36</v>
      </c>
      <c r="H9" s="88" t="s">
        <v>37</v>
      </c>
      <c r="I9" s="75"/>
      <c r="J9" s="80"/>
      <c r="K9" s="91"/>
      <c r="L9" s="81"/>
      <c r="M9" s="81"/>
      <c r="N9" s="101"/>
      <c r="O9" s="81"/>
      <c r="P9" s="81"/>
      <c r="Q9" s="81"/>
      <c r="R9" s="76"/>
      <c r="S9" s="78"/>
      <c r="T9" s="76"/>
      <c r="U9" s="80" t="s">
        <v>38</v>
      </c>
      <c r="V9" s="74" t="s">
        <v>39</v>
      </c>
      <c r="W9" s="61"/>
      <c r="X9" s="61"/>
      <c r="Y9" s="61"/>
      <c r="Z9" s="61"/>
      <c r="AA9" s="61"/>
      <c r="AB9" s="66"/>
    </row>
    <row r="10" spans="1:29" ht="18.600000000000001" customHeight="1">
      <c r="A10" s="84"/>
      <c r="B10" s="87"/>
      <c r="C10" s="87"/>
      <c r="D10" s="71"/>
      <c r="E10" s="72"/>
      <c r="F10" s="73"/>
      <c r="G10" s="89"/>
      <c r="H10" s="89"/>
      <c r="I10" s="75"/>
      <c r="J10" s="80"/>
      <c r="K10" s="91"/>
      <c r="L10" s="81"/>
      <c r="M10" s="81"/>
      <c r="N10" s="102"/>
      <c r="O10" s="81"/>
      <c r="P10" s="81"/>
      <c r="Q10" s="81"/>
      <c r="R10" s="76"/>
      <c r="S10" s="79"/>
      <c r="T10" s="76"/>
      <c r="U10" s="81"/>
      <c r="V10" s="62"/>
      <c r="W10" s="62"/>
      <c r="X10" s="62"/>
      <c r="Y10" s="62"/>
      <c r="Z10" s="62"/>
      <c r="AA10" s="62"/>
      <c r="AB10" s="66"/>
    </row>
    <row r="11" spans="1:29" s="1" customFormat="1" ht="15" customHeight="1">
      <c r="A11" s="84"/>
      <c r="B11" s="87"/>
      <c r="C11" s="87"/>
      <c r="D11" s="71"/>
      <c r="E11" s="72"/>
      <c r="F11" s="73"/>
      <c r="G11" s="10" t="s">
        <v>40</v>
      </c>
      <c r="H11" s="10" t="s">
        <v>41</v>
      </c>
      <c r="I11" s="9" t="s">
        <v>42</v>
      </c>
      <c r="J11" s="24" t="s">
        <v>43</v>
      </c>
      <c r="K11" s="25" t="s">
        <v>44</v>
      </c>
      <c r="L11" s="26" t="s">
        <v>45</v>
      </c>
      <c r="M11" s="26" t="s">
        <v>46</v>
      </c>
      <c r="N11" s="24" t="s">
        <v>47</v>
      </c>
      <c r="O11" s="26" t="s">
        <v>48</v>
      </c>
      <c r="P11" s="26" t="s">
        <v>49</v>
      </c>
      <c r="Q11" s="26" t="s">
        <v>50</v>
      </c>
      <c r="R11" s="9" t="s">
        <v>51</v>
      </c>
      <c r="S11" s="25" t="s">
        <v>52</v>
      </c>
      <c r="T11" s="9" t="s">
        <v>53</v>
      </c>
      <c r="U11" s="26" t="s">
        <v>54</v>
      </c>
      <c r="V11" s="24" t="s">
        <v>55</v>
      </c>
      <c r="W11" s="63" t="s">
        <v>56</v>
      </c>
      <c r="X11" s="63" t="s">
        <v>56</v>
      </c>
      <c r="Y11" s="63" t="s">
        <v>56</v>
      </c>
      <c r="Z11" s="63" t="s">
        <v>56</v>
      </c>
      <c r="AA11" s="63" t="s">
        <v>56</v>
      </c>
      <c r="AB11" s="66"/>
    </row>
    <row r="12" spans="1:29" s="1" customFormat="1" ht="15" customHeight="1">
      <c r="A12" s="85"/>
      <c r="B12" s="87"/>
      <c r="C12" s="87"/>
      <c r="D12" s="71"/>
      <c r="E12" s="72"/>
      <c r="F12" s="73"/>
      <c r="G12" s="89" t="s">
        <v>57</v>
      </c>
      <c r="H12" s="89"/>
      <c r="I12" s="10" t="s">
        <v>58</v>
      </c>
      <c r="J12" s="26" t="s">
        <v>59</v>
      </c>
      <c r="K12" s="27" t="s">
        <v>58</v>
      </c>
      <c r="L12" s="26" t="s">
        <v>59</v>
      </c>
      <c r="M12" s="26" t="s">
        <v>59</v>
      </c>
      <c r="N12" s="26" t="s">
        <v>59</v>
      </c>
      <c r="O12" s="26" t="s">
        <v>59</v>
      </c>
      <c r="P12" s="26" t="s">
        <v>59</v>
      </c>
      <c r="Q12" s="37" t="s">
        <v>58</v>
      </c>
      <c r="R12" s="10" t="s">
        <v>58</v>
      </c>
      <c r="S12" s="9" t="s">
        <v>60</v>
      </c>
      <c r="T12" s="9" t="s">
        <v>61</v>
      </c>
      <c r="U12" s="26" t="s">
        <v>62</v>
      </c>
      <c r="V12" s="26" t="s">
        <v>63</v>
      </c>
      <c r="W12" s="64"/>
      <c r="X12" s="64"/>
      <c r="Y12" s="64"/>
      <c r="Z12" s="64"/>
      <c r="AA12" s="64"/>
      <c r="AB12" s="67"/>
    </row>
    <row r="13" spans="1:29" s="1" customFormat="1" ht="20.399999999999999" customHeight="1">
      <c r="A13" s="11">
        <v>1</v>
      </c>
      <c r="B13" s="12" t="s">
        <v>101</v>
      </c>
      <c r="C13" s="12" t="s">
        <v>87</v>
      </c>
      <c r="D13" s="13">
        <v>6</v>
      </c>
      <c r="E13" s="14" t="s">
        <v>64</v>
      </c>
      <c r="F13" s="15">
        <f t="shared" ref="F13:F32" si="0">D13+0.2</f>
        <v>6.2</v>
      </c>
      <c r="G13" s="16">
        <v>1.81</v>
      </c>
      <c r="H13" s="17">
        <f>G13/(1+J13/100)</f>
        <v>1.2701754385964912</v>
      </c>
      <c r="I13" s="16">
        <v>2.73</v>
      </c>
      <c r="J13" s="28">
        <v>42.5</v>
      </c>
      <c r="K13" s="29">
        <f>I13/H13-1</f>
        <v>1.1493093922651934</v>
      </c>
      <c r="L13" s="30">
        <f>100-H13*100/I13</f>
        <v>53.473427157637687</v>
      </c>
      <c r="M13" s="30">
        <f>IF(I13*J13/K13&gt;100,100,I13*J13/K13)</f>
        <v>100</v>
      </c>
      <c r="N13" s="30" t="str">
        <f>IF(O13=0," ",IF(X13=0," ",(J13-15*0.01*(W13+X13))/(1-0.01*(W13+X13))))</f>
        <v xml:space="preserve"> </v>
      </c>
      <c r="O13" s="28">
        <v>47.8</v>
      </c>
      <c r="P13" s="26">
        <v>25.3</v>
      </c>
      <c r="Q13" s="30">
        <f>O13-P13</f>
        <v>22.499999999999996</v>
      </c>
      <c r="R13" s="17">
        <f>IF(N13=" ",(J13-P13)/Q13,(N13-P13)/Q13)</f>
        <v>0.76444444444444448</v>
      </c>
      <c r="S13" s="38">
        <v>0.60299999999999998</v>
      </c>
      <c r="T13" s="9">
        <f>(1+K13)/S13</f>
        <v>3.5643605178527253</v>
      </c>
      <c r="U13" s="39">
        <v>16.399999999999999</v>
      </c>
      <c r="V13" s="39">
        <v>6.2</v>
      </c>
      <c r="W13" s="40"/>
      <c r="X13" s="40"/>
      <c r="Y13" s="40"/>
      <c r="Z13" s="40"/>
      <c r="AA13" s="48" t="str">
        <f t="shared" ref="AA13:AA32" si="1">IF(Z13&gt;0,100-W13-X13-Y13-Z13," ")</f>
        <v xml:space="preserve"> </v>
      </c>
      <c r="AB13" s="49" t="str">
        <f>IF(AND(J13&gt;38,K13&gt;1.5,R13&gt;1),"淤泥",IF(AND(J13&gt;38,K13&gt;1,R13&gt;1),"淤泥质土",IF(AND(N13&gt;0,W13&gt;0),"砂质粘性土",IF(Q13&gt;17,"粘土",IF(Q13&gt;10,"粉质粘土",IF(AND(Q13&lt;10,Q13&gt;0),"粉质粘土","砂"))))))</f>
        <v>粘土</v>
      </c>
      <c r="AC13" s="50"/>
    </row>
    <row r="14" spans="1:29" s="2" customFormat="1" ht="20.399999999999999" customHeight="1">
      <c r="A14" s="11">
        <v>2</v>
      </c>
      <c r="B14" s="12" t="s">
        <v>73</v>
      </c>
      <c r="C14" s="12" t="s">
        <v>94</v>
      </c>
      <c r="D14" s="13">
        <v>10.5</v>
      </c>
      <c r="E14" s="14" t="s">
        <v>64</v>
      </c>
      <c r="F14" s="15">
        <f t="shared" si="0"/>
        <v>10.7</v>
      </c>
      <c r="G14" s="16">
        <v>1.76</v>
      </c>
      <c r="H14" s="17">
        <f>G14/(1+J14/100)</f>
        <v>1.2129565816678152</v>
      </c>
      <c r="I14" s="16">
        <v>2.66</v>
      </c>
      <c r="J14" s="28">
        <v>45.1</v>
      </c>
      <c r="K14" s="29">
        <f>I14/H14-1</f>
        <v>1.1929886363636366</v>
      </c>
      <c r="L14" s="30">
        <f>100-H14*100/I14</f>
        <v>54.400128508728756</v>
      </c>
      <c r="M14" s="30">
        <f>IF(I14*J14/K14&gt;100,100,I14*J14/K14)</f>
        <v>100</v>
      </c>
      <c r="N14" s="30" t="str">
        <f>IF(O14=0," ",IF(X14=0," ",(J14-15*0.01*(W14+X14))/(1-0.01*(W14+X14))))</f>
        <v xml:space="preserve"> </v>
      </c>
      <c r="O14" s="28">
        <v>42.6</v>
      </c>
      <c r="P14" s="26">
        <v>25.2</v>
      </c>
      <c r="Q14" s="30">
        <f>O14-P14</f>
        <v>17.400000000000002</v>
      </c>
      <c r="R14" s="17">
        <f>IF(N14=" ",(J14-P14)/Q14,(N14-P14)/Q14)</f>
        <v>1.1436781609195401</v>
      </c>
      <c r="S14" s="38">
        <v>0.746</v>
      </c>
      <c r="T14" s="9">
        <f>(1+K14)/S14</f>
        <v>2.9396630514257862</v>
      </c>
      <c r="U14" s="39">
        <v>11.6</v>
      </c>
      <c r="V14" s="39">
        <v>4.9000000000000004</v>
      </c>
      <c r="W14" s="40"/>
      <c r="X14" s="40"/>
      <c r="Y14" s="40"/>
      <c r="Z14" s="40"/>
      <c r="AA14" s="48" t="str">
        <f t="shared" si="1"/>
        <v xml:space="preserve"> </v>
      </c>
      <c r="AB14" s="49" t="str">
        <f>IF(AND(J14&gt;38,K14&gt;1.5,R14&gt;1),"淤泥",IF(AND(J14&gt;38,K14&gt;1,R14&gt;1),"淤泥质土",IF(AND(N14&gt;0,W14&gt;0),"砂质粘性土",IF(Q14&gt;17,"粘土",IF(Q14&gt;10,"粉质粘土",IF(AND(Q14&lt;10,Q14&gt;0),"粉质粘土","砂"))))))</f>
        <v>淤泥质土</v>
      </c>
      <c r="AC14" s="50"/>
    </row>
    <row r="15" spans="1:29" s="1" customFormat="1" ht="20.399999999999999" customHeight="1">
      <c r="A15" s="11">
        <v>3</v>
      </c>
      <c r="B15" s="12" t="s">
        <v>74</v>
      </c>
      <c r="C15" s="12" t="s">
        <v>88</v>
      </c>
      <c r="D15" s="13">
        <v>4.2</v>
      </c>
      <c r="E15" s="14" t="s">
        <v>64</v>
      </c>
      <c r="F15" s="15">
        <f t="shared" si="0"/>
        <v>4.4000000000000004</v>
      </c>
      <c r="G15" s="16">
        <v>1.87</v>
      </c>
      <c r="H15" s="17">
        <f>G15/(1+J15/100)</f>
        <v>1.3550724637681162</v>
      </c>
      <c r="I15" s="16">
        <v>2.73</v>
      </c>
      <c r="J15" s="28">
        <v>38</v>
      </c>
      <c r="K15" s="29">
        <f>I15/H15-1</f>
        <v>1.0146524064171119</v>
      </c>
      <c r="L15" s="30">
        <f>100-H15*100/I15</f>
        <v>50.363646015819917</v>
      </c>
      <c r="M15" s="30">
        <f>IF(I15*J15/K15&gt;100,100,I15*J15/K15)</f>
        <v>100</v>
      </c>
      <c r="N15" s="30" t="str">
        <f>IF(O15=0," ",IF(X15=0," ",(J15-15*0.01*(W15+X15))/(1-0.01*(W15+X15))))</f>
        <v xml:space="preserve"> </v>
      </c>
      <c r="O15" s="28">
        <v>45.3</v>
      </c>
      <c r="P15" s="26">
        <v>26</v>
      </c>
      <c r="Q15" s="30">
        <f>O15-P15</f>
        <v>19.299999999999997</v>
      </c>
      <c r="R15" s="17">
        <f>IF(N15=" ",(J15-P15)/Q15,(N15-P15)/Q15)</f>
        <v>0.62176165803108818</v>
      </c>
      <c r="S15" s="38">
        <v>0.52900000000000003</v>
      </c>
      <c r="T15" s="9">
        <f>(1+K15)/S15</f>
        <v>3.8084166472913266</v>
      </c>
      <c r="U15" s="39">
        <v>19</v>
      </c>
      <c r="V15" s="39">
        <v>4.8</v>
      </c>
      <c r="W15" s="40"/>
      <c r="X15" s="40"/>
      <c r="Y15" s="40"/>
      <c r="Z15" s="40"/>
      <c r="AA15" s="48" t="str">
        <f t="shared" si="1"/>
        <v xml:space="preserve"> </v>
      </c>
      <c r="AB15" s="49" t="str">
        <f>IF(AND(J15&gt;38,K15&gt;1.5,R15&gt;1),"淤泥",IF(AND(J15&gt;38,K15&gt;1,R15&gt;1),"淤泥质土",IF(AND(N15&gt;0,W15&gt;0),"砂质粘性土",IF(Q15&gt;17,"粘土",IF(Q15&gt;10,"粉质粘土",IF(AND(Q15&lt;10,Q15&gt;0),"粉质粘土","砂"))))))</f>
        <v>粘土</v>
      </c>
      <c r="AC15" s="50"/>
    </row>
    <row r="16" spans="1:29" s="1" customFormat="1" ht="20.399999999999999" customHeight="1">
      <c r="A16" s="11">
        <v>4</v>
      </c>
      <c r="B16" s="12" t="s">
        <v>75</v>
      </c>
      <c r="C16" s="12" t="s">
        <v>89</v>
      </c>
      <c r="D16" s="13">
        <v>5.5</v>
      </c>
      <c r="E16" s="14" t="s">
        <v>64</v>
      </c>
      <c r="F16" s="15">
        <f t="shared" si="0"/>
        <v>5.7</v>
      </c>
      <c r="G16" s="16">
        <v>1.93</v>
      </c>
      <c r="H16" s="17">
        <f>G16/(1+J16/100)</f>
        <v>1.4370811615785555</v>
      </c>
      <c r="I16" s="16">
        <v>2.73</v>
      </c>
      <c r="J16" s="28">
        <v>34.299999999999997</v>
      </c>
      <c r="K16" s="29">
        <f>I16/H16-1</f>
        <v>0.89968393782383416</v>
      </c>
      <c r="L16" s="30">
        <f>100-H16*100/I16</f>
        <v>47.359664411041919</v>
      </c>
      <c r="M16" s="30">
        <f>IF(I16*J16/K16&gt;100,100,I16*J16/K16)</f>
        <v>100</v>
      </c>
      <c r="N16" s="30" t="str">
        <f>IF(O16=0," ",IF(X16=0," ",(J16-15*0.01*(W16+X16))/(1-0.01*(W16+X16))))</f>
        <v xml:space="preserve"> </v>
      </c>
      <c r="O16" s="28">
        <v>42.6</v>
      </c>
      <c r="P16" s="26">
        <v>23.8</v>
      </c>
      <c r="Q16" s="30">
        <f>O16-P16</f>
        <v>18.8</v>
      </c>
      <c r="R16" s="17">
        <f>IF(N16=" ",(J16-P16)/Q16,(N16-P16)/Q16)</f>
        <v>0.55851063829787218</v>
      </c>
      <c r="S16" s="38">
        <v>0.47199999999999998</v>
      </c>
      <c r="T16" s="9">
        <f>(1+K16)/S16</f>
        <v>4.0247541055589711</v>
      </c>
      <c r="U16" s="39">
        <v>22.5</v>
      </c>
      <c r="V16" s="39">
        <v>7</v>
      </c>
      <c r="W16" s="40"/>
      <c r="X16" s="40"/>
      <c r="Y16" s="40"/>
      <c r="Z16" s="40"/>
      <c r="AA16" s="48" t="str">
        <f t="shared" si="1"/>
        <v xml:space="preserve"> </v>
      </c>
      <c r="AB16" s="49" t="str">
        <f>IF(AND(J16&gt;38,K16&gt;1.5,R16&gt;1),"淤泥",IF(AND(J16&gt;38,K16&gt;1,R16&gt;1),"淤泥质土",IF(AND(N16&gt;0,W16&gt;0),"砂质粘性土",IF(Q16&gt;17,"粘土",IF(Q16&gt;10,"粉质粘土",IF(AND(Q16&lt;10,Q16&gt;0),"粉质粘土","砂"))))))</f>
        <v>粘土</v>
      </c>
      <c r="AC16" s="50"/>
    </row>
    <row r="17" spans="1:29" s="2" customFormat="1" ht="20.399999999999999" customHeight="1">
      <c r="A17" s="11">
        <v>5</v>
      </c>
      <c r="B17" s="12" t="s">
        <v>76</v>
      </c>
      <c r="C17" s="12" t="s">
        <v>93</v>
      </c>
      <c r="D17" s="13">
        <v>10.4</v>
      </c>
      <c r="E17" s="14" t="s">
        <v>64</v>
      </c>
      <c r="F17" s="15">
        <f t="shared" si="0"/>
        <v>10.6</v>
      </c>
      <c r="G17" s="16"/>
      <c r="H17" s="17"/>
      <c r="I17" s="16"/>
      <c r="J17" s="28"/>
      <c r="K17" s="29"/>
      <c r="L17" s="30"/>
      <c r="M17" s="30"/>
      <c r="N17" s="30"/>
      <c r="O17" s="28"/>
      <c r="P17" s="26"/>
      <c r="Q17" s="30"/>
      <c r="R17" s="17"/>
      <c r="S17" s="38"/>
      <c r="T17" s="9"/>
      <c r="U17" s="39"/>
      <c r="V17" s="39"/>
      <c r="W17" s="40">
        <v>0</v>
      </c>
      <c r="X17" s="40">
        <v>8.9</v>
      </c>
      <c r="Y17" s="40">
        <v>25.6</v>
      </c>
      <c r="Z17" s="40">
        <v>50.8</v>
      </c>
      <c r="AA17" s="48">
        <f t="shared" si="1"/>
        <v>14.700000000000003</v>
      </c>
      <c r="AB17" s="55" t="s">
        <v>100</v>
      </c>
      <c r="AC17" s="50"/>
    </row>
    <row r="18" spans="1:29" s="1" customFormat="1" ht="20.399999999999999" customHeight="1">
      <c r="A18" s="11">
        <v>6</v>
      </c>
      <c r="B18" s="12" t="s">
        <v>77</v>
      </c>
      <c r="C18" s="12" t="s">
        <v>90</v>
      </c>
      <c r="D18" s="13">
        <v>5.2</v>
      </c>
      <c r="E18" s="14" t="s">
        <v>64</v>
      </c>
      <c r="F18" s="15">
        <f t="shared" si="0"/>
        <v>5.4</v>
      </c>
      <c r="G18" s="16">
        <v>1.85</v>
      </c>
      <c r="H18" s="17">
        <f t="shared" ref="H18:H32" si="2">G18/(1+J18/100)</f>
        <v>1.35233918128655</v>
      </c>
      <c r="I18" s="16">
        <v>2.73</v>
      </c>
      <c r="J18" s="28">
        <v>36.799999999999997</v>
      </c>
      <c r="K18" s="29">
        <f t="shared" ref="K18:K32" si="3">I18/H18-1</f>
        <v>1.018724324324324</v>
      </c>
      <c r="L18" s="30">
        <f t="shared" ref="L18:L32" si="4">100-H18*100/I18</f>
        <v>50.463766253239925</v>
      </c>
      <c r="M18" s="30">
        <f t="shared" ref="M18:M32" si="5">IF(I18*J18/K18&gt;100,100,I18*J18/K18)</f>
        <v>98.617454792427225</v>
      </c>
      <c r="N18" s="30" t="str">
        <f t="shared" ref="N18:N32" si="6">IF(O18=0," ",IF(X18=0," ",(J18-15*0.01*(W18+X18))/(1-0.01*(W18+X18))))</f>
        <v xml:space="preserve"> </v>
      </c>
      <c r="O18" s="28">
        <v>44.2</v>
      </c>
      <c r="P18" s="53">
        <v>23.1</v>
      </c>
      <c r="Q18" s="30">
        <f t="shared" ref="Q18:Q32" si="7">O18-P18</f>
        <v>21.1</v>
      </c>
      <c r="R18" s="17">
        <f t="shared" ref="R18:R32" si="8">IF(N18=" ",(J18-P18)/Q18,(N18-P18)/Q18)</f>
        <v>0.64928909952606606</v>
      </c>
      <c r="S18" s="38">
        <v>0.56999999999999995</v>
      </c>
      <c r="T18" s="52">
        <f t="shared" ref="T18:T32" si="9">(1+K18)/S18</f>
        <v>3.5416216216216214</v>
      </c>
      <c r="U18" s="39">
        <v>20.8</v>
      </c>
      <c r="V18" s="39">
        <v>5.7</v>
      </c>
      <c r="W18" s="40"/>
      <c r="X18" s="40"/>
      <c r="Y18" s="40"/>
      <c r="Z18" s="40"/>
      <c r="AA18" s="48" t="str">
        <f t="shared" si="1"/>
        <v xml:space="preserve"> </v>
      </c>
      <c r="AB18" s="49" t="str">
        <f t="shared" ref="AB18:AB26" si="10">IF(AND(J18&gt;38,K18&gt;1.5,R18&gt;1),"淤泥",IF(AND(J18&gt;38,K18&gt;1,R18&gt;1),"淤泥质土",IF(AND(N18&gt;0,W18&gt;0),"砂质粘性土",IF(Q18&gt;17,"粘土",IF(Q18&gt;10,"粉质粘土",IF(AND(Q18&lt;10,Q18&gt;0),"粉质粘土","砂"))))))</f>
        <v>粘土</v>
      </c>
      <c r="AC18" s="50"/>
    </row>
    <row r="19" spans="1:29" s="1" customFormat="1" ht="20.399999999999999" customHeight="1">
      <c r="A19" s="11">
        <v>7</v>
      </c>
      <c r="B19" s="12" t="s">
        <v>78</v>
      </c>
      <c r="C19" s="12" t="s">
        <v>95</v>
      </c>
      <c r="D19" s="13">
        <v>8</v>
      </c>
      <c r="E19" s="14" t="s">
        <v>64</v>
      </c>
      <c r="F19" s="15">
        <f t="shared" si="0"/>
        <v>8.1999999999999993</v>
      </c>
      <c r="G19" s="16">
        <v>1.72</v>
      </c>
      <c r="H19" s="17">
        <f t="shared" si="2"/>
        <v>1.1520428667113196</v>
      </c>
      <c r="I19" s="16">
        <v>2.65</v>
      </c>
      <c r="J19" s="28">
        <v>49.3</v>
      </c>
      <c r="K19" s="29">
        <f t="shared" si="3"/>
        <v>1.3002616279069765</v>
      </c>
      <c r="L19" s="30">
        <f t="shared" si="4"/>
        <v>56.526684275044538</v>
      </c>
      <c r="M19" s="30">
        <f t="shared" si="5"/>
        <v>100</v>
      </c>
      <c r="N19" s="30" t="str">
        <f t="shared" si="6"/>
        <v xml:space="preserve"> </v>
      </c>
      <c r="O19" s="28">
        <v>46.8</v>
      </c>
      <c r="P19" s="53">
        <v>24.7</v>
      </c>
      <c r="Q19" s="30">
        <f t="shared" si="7"/>
        <v>22.099999999999998</v>
      </c>
      <c r="R19" s="17">
        <f t="shared" si="8"/>
        <v>1.1131221719457014</v>
      </c>
      <c r="S19" s="38">
        <v>0.78100000000000003</v>
      </c>
      <c r="T19" s="52">
        <f t="shared" si="9"/>
        <v>2.9452773724801236</v>
      </c>
      <c r="U19" s="39">
        <v>12.4</v>
      </c>
      <c r="V19" s="39">
        <v>5.2</v>
      </c>
      <c r="W19" s="40"/>
      <c r="X19" s="40"/>
      <c r="Y19" s="40"/>
      <c r="Z19" s="40"/>
      <c r="AA19" s="48" t="str">
        <f t="shared" si="1"/>
        <v xml:space="preserve"> </v>
      </c>
      <c r="AB19" s="49" t="str">
        <f t="shared" si="10"/>
        <v>淤泥质土</v>
      </c>
      <c r="AC19" s="50"/>
    </row>
    <row r="20" spans="1:29" s="1" customFormat="1" ht="20.399999999999999" customHeight="1">
      <c r="A20" s="11">
        <v>8</v>
      </c>
      <c r="B20" s="12" t="s">
        <v>79</v>
      </c>
      <c r="C20" s="12" t="s">
        <v>91</v>
      </c>
      <c r="D20" s="13">
        <v>4.3</v>
      </c>
      <c r="E20" s="14" t="s">
        <v>64</v>
      </c>
      <c r="F20" s="15">
        <f t="shared" si="0"/>
        <v>4.5</v>
      </c>
      <c r="G20" s="16">
        <v>1.86</v>
      </c>
      <c r="H20" s="17">
        <f t="shared" si="2"/>
        <v>1.3371675053918046</v>
      </c>
      <c r="I20" s="16">
        <v>2.73</v>
      </c>
      <c r="J20" s="28">
        <v>39.1</v>
      </c>
      <c r="K20" s="29">
        <f t="shared" si="3"/>
        <v>1.0416290322580641</v>
      </c>
      <c r="L20" s="30">
        <f t="shared" si="4"/>
        <v>51.019505297003498</v>
      </c>
      <c r="M20" s="30">
        <f t="shared" si="5"/>
        <v>100</v>
      </c>
      <c r="N20" s="30" t="str">
        <f t="shared" si="6"/>
        <v xml:space="preserve"> </v>
      </c>
      <c r="O20" s="28">
        <v>44.5</v>
      </c>
      <c r="P20" s="26">
        <v>24.9</v>
      </c>
      <c r="Q20" s="30">
        <f t="shared" si="7"/>
        <v>19.600000000000001</v>
      </c>
      <c r="R20" s="17">
        <f t="shared" si="8"/>
        <v>0.72448979591836749</v>
      </c>
      <c r="S20" s="38">
        <v>0.63200000000000001</v>
      </c>
      <c r="T20" s="9">
        <f t="shared" si="9"/>
        <v>3.2304256839526331</v>
      </c>
      <c r="U20" s="39">
        <v>18.7</v>
      </c>
      <c r="V20" s="39">
        <v>7.2</v>
      </c>
      <c r="W20" s="40"/>
      <c r="X20" s="40"/>
      <c r="Y20" s="40"/>
      <c r="Z20" s="40"/>
      <c r="AA20" s="48" t="str">
        <f t="shared" si="1"/>
        <v xml:space="preserve"> </v>
      </c>
      <c r="AB20" s="49" t="str">
        <f t="shared" si="10"/>
        <v>粘土</v>
      </c>
      <c r="AC20" s="50"/>
    </row>
    <row r="21" spans="1:29" s="1" customFormat="1" ht="20.399999999999999" customHeight="1">
      <c r="A21" s="11">
        <v>9</v>
      </c>
      <c r="B21" s="12" t="s">
        <v>80</v>
      </c>
      <c r="C21" s="12" t="s">
        <v>92</v>
      </c>
      <c r="D21" s="13">
        <v>5.5</v>
      </c>
      <c r="E21" s="14" t="s">
        <v>64</v>
      </c>
      <c r="F21" s="15">
        <f t="shared" si="0"/>
        <v>5.7</v>
      </c>
      <c r="G21" s="16">
        <v>1.9</v>
      </c>
      <c r="H21" s="17">
        <f t="shared" si="2"/>
        <v>1.3669064748201436</v>
      </c>
      <c r="I21" s="16">
        <v>2.73</v>
      </c>
      <c r="J21" s="28">
        <v>39</v>
      </c>
      <c r="K21" s="29">
        <f t="shared" si="3"/>
        <v>0.99721052631578977</v>
      </c>
      <c r="L21" s="30">
        <f t="shared" si="4"/>
        <v>49.9301657575039</v>
      </c>
      <c r="M21" s="30">
        <f t="shared" si="5"/>
        <v>100</v>
      </c>
      <c r="N21" s="30" t="str">
        <f t="shared" si="6"/>
        <v xml:space="preserve"> </v>
      </c>
      <c r="O21" s="28">
        <v>47</v>
      </c>
      <c r="P21" s="53">
        <v>25.3</v>
      </c>
      <c r="Q21" s="30">
        <f t="shared" si="7"/>
        <v>21.7</v>
      </c>
      <c r="R21" s="17">
        <f t="shared" si="8"/>
        <v>0.63133640552995396</v>
      </c>
      <c r="S21" s="38">
        <v>0.53200000000000003</v>
      </c>
      <c r="T21" s="52">
        <f t="shared" si="9"/>
        <v>3.7541551246537401</v>
      </c>
      <c r="U21" s="39">
        <v>19.100000000000001</v>
      </c>
      <c r="V21" s="39">
        <v>6.2</v>
      </c>
      <c r="W21" s="40"/>
      <c r="X21" s="40"/>
      <c r="Y21" s="40"/>
      <c r="Z21" s="40"/>
      <c r="AA21" s="48" t="str">
        <f t="shared" si="1"/>
        <v xml:space="preserve"> </v>
      </c>
      <c r="AB21" s="49" t="str">
        <f t="shared" si="10"/>
        <v>粘土</v>
      </c>
      <c r="AC21" s="50"/>
    </row>
    <row r="22" spans="1:29" s="2" customFormat="1" ht="20.399999999999999" customHeight="1">
      <c r="A22" s="11">
        <v>10</v>
      </c>
      <c r="B22" s="12" t="s">
        <v>81</v>
      </c>
      <c r="C22" s="12" t="s">
        <v>96</v>
      </c>
      <c r="D22" s="13">
        <v>8.3000000000000007</v>
      </c>
      <c r="E22" s="14" t="s">
        <v>64</v>
      </c>
      <c r="F22" s="15">
        <f t="shared" si="0"/>
        <v>8.5</v>
      </c>
      <c r="G22" s="16">
        <v>1.7</v>
      </c>
      <c r="H22" s="17">
        <f t="shared" si="2"/>
        <v>1.126573889993373</v>
      </c>
      <c r="I22" s="16">
        <v>2.65</v>
      </c>
      <c r="J22" s="28">
        <v>50.9</v>
      </c>
      <c r="K22" s="29">
        <f t="shared" si="3"/>
        <v>1.3522647058823529</v>
      </c>
      <c r="L22" s="30">
        <f t="shared" si="4"/>
        <v>57.487777736099133</v>
      </c>
      <c r="M22" s="30">
        <f t="shared" si="5"/>
        <v>99.747482436870598</v>
      </c>
      <c r="N22" s="30" t="str">
        <f t="shared" si="6"/>
        <v xml:space="preserve"> </v>
      </c>
      <c r="O22" s="28">
        <v>45.5</v>
      </c>
      <c r="P22" s="53">
        <v>25.4</v>
      </c>
      <c r="Q22" s="30">
        <f t="shared" si="7"/>
        <v>20.100000000000001</v>
      </c>
      <c r="R22" s="17">
        <f t="shared" si="8"/>
        <v>1.2686567164179103</v>
      </c>
      <c r="S22" s="38">
        <v>0.95699999999999996</v>
      </c>
      <c r="T22" s="52">
        <f t="shared" si="9"/>
        <v>2.4579568504517795</v>
      </c>
      <c r="U22" s="39">
        <v>10.9</v>
      </c>
      <c r="V22" s="39">
        <v>3.7</v>
      </c>
      <c r="W22" s="40"/>
      <c r="X22" s="40"/>
      <c r="Y22" s="40"/>
      <c r="Z22" s="40"/>
      <c r="AA22" s="48" t="str">
        <f t="shared" si="1"/>
        <v xml:space="preserve"> </v>
      </c>
      <c r="AB22" s="49" t="str">
        <f t="shared" si="10"/>
        <v>淤泥质土</v>
      </c>
      <c r="AC22" s="50"/>
    </row>
    <row r="23" spans="1:29" s="1" customFormat="1" ht="20.399999999999999" customHeight="1">
      <c r="A23" s="11">
        <v>11</v>
      </c>
      <c r="B23" s="12" t="s">
        <v>82</v>
      </c>
      <c r="C23" s="12" t="s">
        <v>97</v>
      </c>
      <c r="D23" s="13">
        <v>6</v>
      </c>
      <c r="E23" s="14" t="s">
        <v>64</v>
      </c>
      <c r="F23" s="15">
        <f t="shared" si="0"/>
        <v>6.2</v>
      </c>
      <c r="G23" s="16">
        <v>1.68</v>
      </c>
      <c r="H23" s="17">
        <f t="shared" si="2"/>
        <v>1.0909090909090908</v>
      </c>
      <c r="I23" s="16">
        <v>2.64</v>
      </c>
      <c r="J23" s="28">
        <v>54</v>
      </c>
      <c r="K23" s="29">
        <f t="shared" si="3"/>
        <v>1.4200000000000004</v>
      </c>
      <c r="L23" s="30">
        <f t="shared" si="4"/>
        <v>58.677685950413228</v>
      </c>
      <c r="M23" s="30">
        <f t="shared" si="5"/>
        <v>100</v>
      </c>
      <c r="N23" s="30" t="str">
        <f t="shared" si="6"/>
        <v xml:space="preserve"> </v>
      </c>
      <c r="O23" s="28">
        <v>49.2</v>
      </c>
      <c r="P23" s="53">
        <v>29.5</v>
      </c>
      <c r="Q23" s="30">
        <f t="shared" si="7"/>
        <v>19.700000000000003</v>
      </c>
      <c r="R23" s="17">
        <f t="shared" si="8"/>
        <v>1.2436548223350252</v>
      </c>
      <c r="S23" s="38">
        <v>1.0660000000000001</v>
      </c>
      <c r="T23" s="52">
        <f t="shared" si="9"/>
        <v>2.2701688555347093</v>
      </c>
      <c r="U23" s="39">
        <v>8.6999999999999993</v>
      </c>
      <c r="V23" s="39">
        <v>3.5</v>
      </c>
      <c r="W23" s="40"/>
      <c r="X23" s="40"/>
      <c r="Y23" s="40"/>
      <c r="Z23" s="40"/>
      <c r="AA23" s="48" t="str">
        <f t="shared" si="1"/>
        <v xml:space="preserve"> </v>
      </c>
      <c r="AB23" s="49" t="str">
        <f t="shared" si="10"/>
        <v>淤泥质土</v>
      </c>
      <c r="AC23" s="50"/>
    </row>
    <row r="24" spans="1:29" s="2" customFormat="1" ht="20.399999999999999" customHeight="1">
      <c r="A24" s="11">
        <v>12</v>
      </c>
      <c r="B24" s="12" t="s">
        <v>83</v>
      </c>
      <c r="C24" s="12" t="s">
        <v>98</v>
      </c>
      <c r="D24" s="13">
        <v>13.2</v>
      </c>
      <c r="E24" s="14" t="s">
        <v>64</v>
      </c>
      <c r="F24" s="15">
        <f t="shared" si="0"/>
        <v>13.399999999999999</v>
      </c>
      <c r="G24" s="16">
        <v>1.71</v>
      </c>
      <c r="H24" s="17">
        <f t="shared" si="2"/>
        <v>1.201686577652846</v>
      </c>
      <c r="I24" s="16">
        <v>2.65</v>
      </c>
      <c r="J24" s="28">
        <v>42.3</v>
      </c>
      <c r="K24" s="29">
        <f t="shared" si="3"/>
        <v>1.2052339181286551</v>
      </c>
      <c r="L24" s="30">
        <f t="shared" si="4"/>
        <v>54.653336692345427</v>
      </c>
      <c r="M24" s="30">
        <f t="shared" si="5"/>
        <v>93.006841505131106</v>
      </c>
      <c r="N24" s="30" t="str">
        <f t="shared" si="6"/>
        <v xml:space="preserve"> </v>
      </c>
      <c r="O24" s="28">
        <v>40.799999999999997</v>
      </c>
      <c r="P24" s="53">
        <v>22.5</v>
      </c>
      <c r="Q24" s="30">
        <f t="shared" si="7"/>
        <v>18.299999999999997</v>
      </c>
      <c r="R24" s="17">
        <f t="shared" si="8"/>
        <v>1.0819672131147542</v>
      </c>
      <c r="S24" s="38">
        <v>0.67200000000000004</v>
      </c>
      <c r="T24" s="52">
        <f t="shared" si="9"/>
        <v>3.2815980924533554</v>
      </c>
      <c r="U24" s="39">
        <v>15.6</v>
      </c>
      <c r="V24" s="39">
        <v>5</v>
      </c>
      <c r="W24" s="40"/>
      <c r="X24" s="40"/>
      <c r="Y24" s="40"/>
      <c r="Z24" s="40"/>
      <c r="AA24" s="48" t="str">
        <f t="shared" si="1"/>
        <v xml:space="preserve"> </v>
      </c>
      <c r="AB24" s="49" t="str">
        <f t="shared" si="10"/>
        <v>淤泥质土</v>
      </c>
      <c r="AC24" s="50"/>
    </row>
    <row r="25" spans="1:29" s="1" customFormat="1" ht="20.399999999999999" customHeight="1">
      <c r="A25" s="11">
        <v>13</v>
      </c>
      <c r="B25" s="12" t="s">
        <v>84</v>
      </c>
      <c r="C25" s="12" t="s">
        <v>99</v>
      </c>
      <c r="D25" s="13">
        <v>6</v>
      </c>
      <c r="E25" s="14" t="s">
        <v>64</v>
      </c>
      <c r="F25" s="15">
        <f t="shared" si="0"/>
        <v>6.2</v>
      </c>
      <c r="G25" s="16">
        <v>1.75</v>
      </c>
      <c r="H25" s="17">
        <f t="shared" si="2"/>
        <v>1.1840324763193504</v>
      </c>
      <c r="I25" s="16">
        <v>2.65</v>
      </c>
      <c r="J25" s="28">
        <v>47.8</v>
      </c>
      <c r="K25" s="29">
        <f t="shared" si="3"/>
        <v>1.2381142857142859</v>
      </c>
      <c r="L25" s="30">
        <f t="shared" si="4"/>
        <v>55.319529195496209</v>
      </c>
      <c r="M25" s="30">
        <f t="shared" si="5"/>
        <v>100</v>
      </c>
      <c r="N25" s="30" t="str">
        <f t="shared" si="6"/>
        <v xml:space="preserve"> </v>
      </c>
      <c r="O25" s="28">
        <v>41.6</v>
      </c>
      <c r="P25" s="53">
        <v>23</v>
      </c>
      <c r="Q25" s="30">
        <f t="shared" si="7"/>
        <v>18.600000000000001</v>
      </c>
      <c r="R25" s="17">
        <f t="shared" si="8"/>
        <v>1.333333333333333</v>
      </c>
      <c r="S25" s="38">
        <v>0.89</v>
      </c>
      <c r="T25" s="52">
        <f t="shared" si="9"/>
        <v>2.5147351524879618</v>
      </c>
      <c r="U25" s="39">
        <v>9.8000000000000007</v>
      </c>
      <c r="V25" s="39">
        <v>6.1</v>
      </c>
      <c r="W25" s="40"/>
      <c r="X25" s="40"/>
      <c r="Y25" s="40"/>
      <c r="Z25" s="40"/>
      <c r="AA25" s="48" t="str">
        <f t="shared" si="1"/>
        <v xml:space="preserve"> </v>
      </c>
      <c r="AB25" s="49" t="str">
        <f t="shared" si="10"/>
        <v>淤泥质土</v>
      </c>
      <c r="AC25" s="50"/>
    </row>
    <row r="26" spans="1:29" s="1" customFormat="1" ht="20.399999999999999" customHeight="1">
      <c r="A26" s="11">
        <v>14</v>
      </c>
      <c r="B26" s="12" t="s">
        <v>85</v>
      </c>
      <c r="C26" s="12" t="s">
        <v>86</v>
      </c>
      <c r="D26" s="13">
        <v>8.1999999999999993</v>
      </c>
      <c r="E26" s="14" t="s">
        <v>64</v>
      </c>
      <c r="F26" s="15">
        <f t="shared" si="0"/>
        <v>8.3999999999999986</v>
      </c>
      <c r="G26" s="16">
        <v>1.94</v>
      </c>
      <c r="H26" s="17">
        <f t="shared" si="2"/>
        <v>1.5953947368421053</v>
      </c>
      <c r="I26" s="16">
        <v>2.7</v>
      </c>
      <c r="J26" s="28">
        <v>21.6</v>
      </c>
      <c r="K26" s="29">
        <f t="shared" si="3"/>
        <v>0.69237113402061867</v>
      </c>
      <c r="L26" s="30">
        <f t="shared" si="4"/>
        <v>40.911306042884995</v>
      </c>
      <c r="M26" s="30">
        <f t="shared" si="5"/>
        <v>84.232281119714116</v>
      </c>
      <c r="N26" s="30" t="str">
        <f t="shared" si="6"/>
        <v xml:space="preserve"> </v>
      </c>
      <c r="O26" s="28">
        <v>33.200000000000003</v>
      </c>
      <c r="P26" s="53">
        <v>20.100000000000001</v>
      </c>
      <c r="Q26" s="30">
        <f t="shared" si="7"/>
        <v>13.100000000000001</v>
      </c>
      <c r="R26" s="17">
        <f t="shared" si="8"/>
        <v>0.11450381679389311</v>
      </c>
      <c r="S26" s="38">
        <v>0.33700000000000002</v>
      </c>
      <c r="T26" s="52">
        <f t="shared" si="9"/>
        <v>5.0218728012481266</v>
      </c>
      <c r="U26" s="39">
        <v>32.5</v>
      </c>
      <c r="V26" s="39">
        <v>18.5</v>
      </c>
      <c r="W26" s="40"/>
      <c r="X26" s="40"/>
      <c r="Y26" s="40"/>
      <c r="Z26" s="40"/>
      <c r="AA26" s="48" t="str">
        <f t="shared" si="1"/>
        <v xml:space="preserve"> </v>
      </c>
      <c r="AB26" s="49" t="str">
        <f t="shared" si="10"/>
        <v>粉质粘土</v>
      </c>
      <c r="AC26" s="50"/>
    </row>
    <row r="27" spans="1:29" s="1" customFormat="1" ht="20.399999999999999" customHeight="1">
      <c r="A27" s="11">
        <v>15</v>
      </c>
      <c r="B27" s="12" t="s">
        <v>111</v>
      </c>
      <c r="C27" s="12" t="s">
        <v>102</v>
      </c>
      <c r="D27" s="13">
        <v>4.5</v>
      </c>
      <c r="E27" s="14" t="s">
        <v>64</v>
      </c>
      <c r="F27" s="15">
        <f t="shared" si="0"/>
        <v>4.7</v>
      </c>
      <c r="G27" s="16">
        <v>1.83</v>
      </c>
      <c r="H27" s="17">
        <f t="shared" si="2"/>
        <v>1.3289760348583879</v>
      </c>
      <c r="I27" s="16">
        <v>2.73</v>
      </c>
      <c r="J27" s="28">
        <v>37.700000000000003</v>
      </c>
      <c r="K27" s="29">
        <f t="shared" si="3"/>
        <v>1.0542131147540981</v>
      </c>
      <c r="L27" s="30">
        <f t="shared" si="4"/>
        <v>51.319559162696407</v>
      </c>
      <c r="M27" s="30">
        <f t="shared" si="5"/>
        <v>97.628267529195924</v>
      </c>
      <c r="N27" s="30" t="str">
        <f t="shared" si="6"/>
        <v xml:space="preserve"> </v>
      </c>
      <c r="O27" s="28">
        <v>46.1</v>
      </c>
      <c r="P27" s="58">
        <v>25.2</v>
      </c>
      <c r="Q27" s="30">
        <f t="shared" si="7"/>
        <v>20.900000000000002</v>
      </c>
      <c r="R27" s="17">
        <f t="shared" si="8"/>
        <v>0.598086124401914</v>
      </c>
      <c r="S27" s="38">
        <v>0.46899999999999997</v>
      </c>
      <c r="T27" s="57">
        <f t="shared" si="9"/>
        <v>4.3799853193051135</v>
      </c>
      <c r="U27" s="39">
        <v>17.399999999999999</v>
      </c>
      <c r="V27" s="39">
        <v>9.6</v>
      </c>
      <c r="W27" s="40"/>
      <c r="X27" s="40"/>
      <c r="Y27" s="40"/>
      <c r="Z27" s="40"/>
      <c r="AA27" s="48" t="str">
        <f t="shared" si="1"/>
        <v xml:space="preserve"> </v>
      </c>
      <c r="AB27" s="49" t="str">
        <f t="shared" ref="AB27:AB32" si="11">IF(AND(J27&gt;38,K27&gt;1.5,R27&gt;1),"淤泥",IF(AND(J27&gt;38,K27&gt;1,R27&gt;1),"淤泥质土",IF(AND(N27&gt;0,W27&gt;0),"砂质黏性土",IF(Q27&gt;17,"黏土",IF(Q27&gt;10,"粉质黏土",IF(AND(Q27&lt;10,Q27&gt;0),"粉质黏土","砂"))))))</f>
        <v>黏土</v>
      </c>
      <c r="AC27" s="50"/>
    </row>
    <row r="28" spans="1:29" s="1" customFormat="1" ht="20.399999999999999" customHeight="1">
      <c r="A28" s="11">
        <v>16</v>
      </c>
      <c r="B28" s="12" t="s">
        <v>112</v>
      </c>
      <c r="C28" s="12" t="s">
        <v>103</v>
      </c>
      <c r="D28" s="13">
        <v>3</v>
      </c>
      <c r="E28" s="14" t="s">
        <v>64</v>
      </c>
      <c r="F28" s="15">
        <f t="shared" si="0"/>
        <v>3.2</v>
      </c>
      <c r="G28" s="16">
        <v>1.68</v>
      </c>
      <c r="H28" s="17">
        <f t="shared" si="2"/>
        <v>1.1320754716981132</v>
      </c>
      <c r="I28" s="16">
        <v>2.65</v>
      </c>
      <c r="J28" s="28">
        <v>48.4</v>
      </c>
      <c r="K28" s="29">
        <f t="shared" si="3"/>
        <v>1.3408333333333333</v>
      </c>
      <c r="L28" s="30">
        <f t="shared" si="4"/>
        <v>57.280170879316479</v>
      </c>
      <c r="M28" s="30">
        <f t="shared" si="5"/>
        <v>95.656929770043504</v>
      </c>
      <c r="N28" s="30" t="str">
        <f t="shared" si="6"/>
        <v xml:space="preserve"> </v>
      </c>
      <c r="O28" s="28">
        <v>44.2</v>
      </c>
      <c r="P28" s="58">
        <v>24.7</v>
      </c>
      <c r="Q28" s="30">
        <f t="shared" si="7"/>
        <v>19.500000000000004</v>
      </c>
      <c r="R28" s="17">
        <f t="shared" si="8"/>
        <v>1.2153846153846151</v>
      </c>
      <c r="S28" s="38">
        <v>0.91300000000000003</v>
      </c>
      <c r="T28" s="57">
        <f t="shared" si="9"/>
        <v>2.5638919313618107</v>
      </c>
      <c r="U28" s="39">
        <v>11.3</v>
      </c>
      <c r="V28" s="39">
        <v>3.7</v>
      </c>
      <c r="W28" s="40"/>
      <c r="X28" s="40"/>
      <c r="Y28" s="40"/>
      <c r="Z28" s="40"/>
      <c r="AA28" s="48" t="str">
        <f t="shared" si="1"/>
        <v xml:space="preserve"> </v>
      </c>
      <c r="AB28" s="49" t="str">
        <f t="shared" si="11"/>
        <v>淤泥质土</v>
      </c>
      <c r="AC28" s="50"/>
    </row>
    <row r="29" spans="1:29" s="2" customFormat="1" ht="20.399999999999999" customHeight="1">
      <c r="A29" s="11">
        <v>17</v>
      </c>
      <c r="B29" s="12" t="s">
        <v>113</v>
      </c>
      <c r="C29" s="12" t="s">
        <v>104</v>
      </c>
      <c r="D29" s="13">
        <v>7.5</v>
      </c>
      <c r="E29" s="14" t="s">
        <v>64</v>
      </c>
      <c r="F29" s="15">
        <f>D29+0.2</f>
        <v>7.7</v>
      </c>
      <c r="G29" s="16">
        <v>1.82</v>
      </c>
      <c r="H29" s="17">
        <f t="shared" si="2"/>
        <v>1.2889518413597736</v>
      </c>
      <c r="I29" s="16">
        <v>2.73</v>
      </c>
      <c r="J29" s="28">
        <v>41.2</v>
      </c>
      <c r="K29" s="29">
        <f t="shared" si="3"/>
        <v>1.1179999999999994</v>
      </c>
      <c r="L29" s="30">
        <f t="shared" si="4"/>
        <v>52.785646836638328</v>
      </c>
      <c r="M29" s="30">
        <f t="shared" si="5"/>
        <v>100</v>
      </c>
      <c r="N29" s="30" t="str">
        <f t="shared" si="6"/>
        <v xml:space="preserve"> </v>
      </c>
      <c r="O29" s="28">
        <v>48.6</v>
      </c>
      <c r="P29" s="58">
        <v>27.6</v>
      </c>
      <c r="Q29" s="30">
        <f t="shared" si="7"/>
        <v>21</v>
      </c>
      <c r="R29" s="17">
        <f t="shared" si="8"/>
        <v>0.64761904761904765</v>
      </c>
      <c r="S29" s="38">
        <v>0.50800000000000001</v>
      </c>
      <c r="T29" s="57">
        <f t="shared" si="9"/>
        <v>4.169291338582676</v>
      </c>
      <c r="U29" s="39">
        <v>18.2</v>
      </c>
      <c r="V29" s="39">
        <v>8.4</v>
      </c>
      <c r="W29" s="40"/>
      <c r="X29" s="40"/>
      <c r="Y29" s="40"/>
      <c r="Z29" s="40"/>
      <c r="AA29" s="48" t="str">
        <f>IF(Z29&gt;0,100-W29-X29-Y29-Z29," ")</f>
        <v xml:space="preserve"> </v>
      </c>
      <c r="AB29" s="49" t="str">
        <f t="shared" si="11"/>
        <v>黏土</v>
      </c>
      <c r="AC29" s="50"/>
    </row>
    <row r="30" spans="1:29" s="1" customFormat="1" ht="20.399999999999999" customHeight="1">
      <c r="A30" s="11">
        <v>18</v>
      </c>
      <c r="B30" s="12" t="s">
        <v>114</v>
      </c>
      <c r="C30" s="12" t="s">
        <v>105</v>
      </c>
      <c r="D30" s="13">
        <v>2.2000000000000002</v>
      </c>
      <c r="E30" s="14" t="s">
        <v>64</v>
      </c>
      <c r="F30" s="15">
        <f>D30+0.2</f>
        <v>2.4000000000000004</v>
      </c>
      <c r="G30" s="16">
        <v>1.71</v>
      </c>
      <c r="H30" s="17">
        <f t="shared" si="2"/>
        <v>1.1728395061728396</v>
      </c>
      <c r="I30" s="16">
        <v>2.65</v>
      </c>
      <c r="J30" s="28">
        <v>45.8</v>
      </c>
      <c r="K30" s="29">
        <f t="shared" si="3"/>
        <v>1.2594736842105259</v>
      </c>
      <c r="L30" s="30">
        <f t="shared" si="4"/>
        <v>55.74190542744001</v>
      </c>
      <c r="M30" s="30">
        <f t="shared" si="5"/>
        <v>96.365649811951556</v>
      </c>
      <c r="N30" s="30" t="str">
        <f t="shared" si="6"/>
        <v xml:space="preserve"> </v>
      </c>
      <c r="O30" s="28">
        <v>43.3</v>
      </c>
      <c r="P30" s="58">
        <v>26.1</v>
      </c>
      <c r="Q30" s="30">
        <f t="shared" si="7"/>
        <v>17.199999999999996</v>
      </c>
      <c r="R30" s="17">
        <f t="shared" si="8"/>
        <v>1.1453488372093024</v>
      </c>
      <c r="S30" s="38">
        <v>0.82599999999999996</v>
      </c>
      <c r="T30" s="57">
        <f t="shared" si="9"/>
        <v>2.73544029565439</v>
      </c>
      <c r="U30" s="39">
        <v>13.3</v>
      </c>
      <c r="V30" s="39">
        <v>4.0999999999999996</v>
      </c>
      <c r="W30" s="40"/>
      <c r="X30" s="40"/>
      <c r="Y30" s="40"/>
      <c r="Z30" s="40"/>
      <c r="AA30" s="48" t="str">
        <f>IF(Z30&gt;0,100-W30-X30-Y30-Z30," ")</f>
        <v xml:space="preserve"> </v>
      </c>
      <c r="AB30" s="49" t="str">
        <f t="shared" si="11"/>
        <v>淤泥质土</v>
      </c>
      <c r="AC30" s="50"/>
    </row>
    <row r="31" spans="1:29" s="1" customFormat="1" ht="20.399999999999999" customHeight="1">
      <c r="A31" s="11">
        <v>19</v>
      </c>
      <c r="B31" s="12" t="s">
        <v>115</v>
      </c>
      <c r="C31" s="12" t="s">
        <v>106</v>
      </c>
      <c r="D31" s="13">
        <v>6.5</v>
      </c>
      <c r="E31" s="14" t="s">
        <v>64</v>
      </c>
      <c r="F31" s="15">
        <f>D31+0.2</f>
        <v>6.7</v>
      </c>
      <c r="G31" s="16">
        <v>1.81</v>
      </c>
      <c r="H31" s="17">
        <f t="shared" si="2"/>
        <v>1.2910128388017117</v>
      </c>
      <c r="I31" s="16">
        <v>2.73</v>
      </c>
      <c r="J31" s="28">
        <v>40.200000000000003</v>
      </c>
      <c r="K31" s="29">
        <f t="shared" si="3"/>
        <v>1.114618784530387</v>
      </c>
      <c r="L31" s="30">
        <f t="shared" si="4"/>
        <v>52.710152424845724</v>
      </c>
      <c r="M31" s="30">
        <f t="shared" si="5"/>
        <v>98.460569230616699</v>
      </c>
      <c r="N31" s="30" t="str">
        <f t="shared" si="6"/>
        <v xml:space="preserve"> </v>
      </c>
      <c r="O31" s="28">
        <v>47.1</v>
      </c>
      <c r="P31" s="58">
        <v>25.8</v>
      </c>
      <c r="Q31" s="30">
        <f t="shared" si="7"/>
        <v>21.3</v>
      </c>
      <c r="R31" s="17">
        <f t="shared" si="8"/>
        <v>0.67605633802816911</v>
      </c>
      <c r="S31" s="38">
        <v>0.51200000000000001</v>
      </c>
      <c r="T31" s="57">
        <f t="shared" si="9"/>
        <v>4.1301148135359123</v>
      </c>
      <c r="U31" s="39">
        <v>16.2</v>
      </c>
      <c r="V31" s="39">
        <v>8.6</v>
      </c>
      <c r="W31" s="40"/>
      <c r="X31" s="40"/>
      <c r="Y31" s="40"/>
      <c r="Z31" s="40"/>
      <c r="AA31" s="48" t="str">
        <f>IF(Z31&gt;0,100-W31-X31-Y31-Z31," ")</f>
        <v xml:space="preserve"> </v>
      </c>
      <c r="AB31" s="49" t="str">
        <f t="shared" si="11"/>
        <v>黏土</v>
      </c>
      <c r="AC31" s="50"/>
    </row>
    <row r="32" spans="1:29" s="1" customFormat="1" ht="20.399999999999999" customHeight="1">
      <c r="A32" s="11">
        <v>20</v>
      </c>
      <c r="B32" s="12" t="s">
        <v>116</v>
      </c>
      <c r="C32" s="12" t="s">
        <v>107</v>
      </c>
      <c r="D32" s="13">
        <v>5.3</v>
      </c>
      <c r="E32" s="14" t="s">
        <v>64</v>
      </c>
      <c r="F32" s="15">
        <f t="shared" si="0"/>
        <v>5.5</v>
      </c>
      <c r="G32" s="16">
        <v>1.85</v>
      </c>
      <c r="H32" s="17">
        <f t="shared" si="2"/>
        <v>1.3673318551367333</v>
      </c>
      <c r="I32" s="16">
        <v>2.73</v>
      </c>
      <c r="J32" s="28">
        <v>35.299999999999997</v>
      </c>
      <c r="K32" s="29">
        <f t="shared" si="3"/>
        <v>0.99658918918918915</v>
      </c>
      <c r="L32" s="30">
        <f t="shared" si="4"/>
        <v>49.91458406092552</v>
      </c>
      <c r="M32" s="30">
        <f t="shared" si="5"/>
        <v>96.69882138537389</v>
      </c>
      <c r="N32" s="30" t="str">
        <f t="shared" si="6"/>
        <v xml:space="preserve"> </v>
      </c>
      <c r="O32" s="28">
        <v>42.4</v>
      </c>
      <c r="P32" s="58">
        <v>23.9</v>
      </c>
      <c r="Q32" s="30">
        <f t="shared" si="7"/>
        <v>18.5</v>
      </c>
      <c r="R32" s="17">
        <f t="shared" si="8"/>
        <v>0.61621621621621614</v>
      </c>
      <c r="S32" s="38">
        <v>0.48399999999999999</v>
      </c>
      <c r="T32" s="57">
        <f t="shared" si="9"/>
        <v>4.1251842751842753</v>
      </c>
      <c r="U32" s="39">
        <v>19.5</v>
      </c>
      <c r="V32" s="39">
        <v>10.3</v>
      </c>
      <c r="W32" s="40"/>
      <c r="X32" s="40"/>
      <c r="Y32" s="40"/>
      <c r="Z32" s="40"/>
      <c r="AA32" s="48" t="str">
        <f t="shared" si="1"/>
        <v xml:space="preserve"> </v>
      </c>
      <c r="AB32" s="49" t="str">
        <f t="shared" si="11"/>
        <v>黏土</v>
      </c>
      <c r="AC32" s="50"/>
    </row>
    <row r="33" spans="1:29" s="2" customFormat="1" ht="16.8" customHeight="1">
      <c r="A33" s="94" t="s">
        <v>65</v>
      </c>
      <c r="B33" s="95"/>
      <c r="C33" s="96"/>
      <c r="D33" s="97" t="s">
        <v>66</v>
      </c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9"/>
      <c r="AC33" s="50"/>
    </row>
    <row r="34" spans="1:29" s="3" customFormat="1" ht="16.8" customHeight="1">
      <c r="A34" s="18" t="s">
        <v>67</v>
      </c>
      <c r="B34" s="18"/>
      <c r="C34" s="18"/>
      <c r="D34" s="18"/>
      <c r="E34" s="18"/>
      <c r="F34" s="18"/>
      <c r="G34" s="18"/>
      <c r="H34" s="18" t="s">
        <v>68</v>
      </c>
      <c r="I34" s="18"/>
      <c r="J34" s="31"/>
      <c r="W34" s="41"/>
      <c r="X34" s="41"/>
      <c r="Y34" s="41"/>
      <c r="Z34" s="41"/>
      <c r="AA34" s="41"/>
      <c r="AB34" s="51"/>
    </row>
    <row r="35" spans="1:29" s="56" customFormat="1" ht="16.8" customHeight="1">
      <c r="A35" s="19" t="s">
        <v>69</v>
      </c>
      <c r="B35" s="19"/>
      <c r="C35" s="19"/>
      <c r="D35" s="19"/>
      <c r="E35" s="19"/>
      <c r="F35" s="19"/>
      <c r="G35" s="19"/>
      <c r="H35" s="19"/>
      <c r="I35" s="19"/>
      <c r="J35" s="19"/>
      <c r="W35" s="42"/>
      <c r="X35" s="42"/>
      <c r="Y35" s="42"/>
      <c r="Z35" s="42"/>
      <c r="AA35" s="42"/>
    </row>
    <row r="36" spans="1:29" s="56" customFormat="1" ht="7.8" customHeight="1">
      <c r="B36" s="19"/>
      <c r="C36" s="19"/>
      <c r="D36" s="19"/>
      <c r="E36" s="19"/>
      <c r="F36" s="19"/>
      <c r="G36" s="19"/>
      <c r="H36" s="19"/>
      <c r="I36" s="19"/>
      <c r="J36" s="19"/>
      <c r="W36" s="42"/>
      <c r="X36" s="42"/>
      <c r="Y36" s="42"/>
      <c r="Z36" s="42"/>
      <c r="AA36" s="42"/>
    </row>
    <row r="37" spans="1:29" s="3" customFormat="1" ht="15.75" customHeight="1">
      <c r="A37" s="20" t="s">
        <v>70</v>
      </c>
      <c r="C37" s="21"/>
      <c r="D37" s="21"/>
      <c r="E37" s="21"/>
      <c r="J37" s="32"/>
      <c r="K37" s="32"/>
      <c r="L37" s="32"/>
      <c r="M37" s="33" t="s">
        <v>109</v>
      </c>
      <c r="P37" s="56"/>
      <c r="R37" s="56"/>
      <c r="S37" s="82"/>
      <c r="T37" s="82"/>
      <c r="U37" s="56"/>
      <c r="V37" s="56"/>
      <c r="W37" s="41"/>
      <c r="X37" s="59" t="s">
        <v>110</v>
      </c>
      <c r="Y37" s="43"/>
      <c r="Z37" s="43"/>
      <c r="AA37" s="41"/>
    </row>
    <row r="38" spans="1:29" s="3" customFormat="1" ht="19.5" customHeight="1">
      <c r="F38" s="20"/>
      <c r="J38" s="34"/>
      <c r="Q38" s="56"/>
      <c r="R38" s="56"/>
      <c r="T38" s="56"/>
      <c r="U38" s="56"/>
      <c r="W38" s="41"/>
      <c r="X38" s="43"/>
      <c r="Y38" s="43"/>
      <c r="Z38" s="41"/>
      <c r="AA38" s="41"/>
    </row>
    <row r="39" spans="1:29">
      <c r="W39" s="44"/>
      <c r="X39" s="44"/>
      <c r="Y39" s="44"/>
      <c r="Z39" s="44"/>
      <c r="AA39" s="44"/>
    </row>
    <row r="40" spans="1:29">
      <c r="W40" s="44"/>
      <c r="X40" s="44"/>
      <c r="Y40" s="44"/>
      <c r="Z40" s="44"/>
      <c r="AA40" s="44"/>
    </row>
    <row r="41" spans="1:29">
      <c r="W41" s="44"/>
      <c r="X41" s="44"/>
      <c r="Y41" s="44"/>
      <c r="Z41" s="44"/>
      <c r="AA41" s="44"/>
    </row>
    <row r="42" spans="1:29">
      <c r="W42" s="44"/>
      <c r="X42" s="44"/>
      <c r="Y42" s="44"/>
      <c r="Z42" s="44"/>
      <c r="AA42" s="44"/>
    </row>
    <row r="43" spans="1:29">
      <c r="W43" s="44"/>
      <c r="X43" s="44"/>
      <c r="Y43" s="44"/>
      <c r="Z43" s="44"/>
      <c r="AA43" s="44"/>
    </row>
    <row r="44" spans="1:29">
      <c r="W44" s="44"/>
      <c r="X44" s="44"/>
      <c r="Y44" s="44"/>
      <c r="Z44" s="44"/>
      <c r="AA44" s="44"/>
    </row>
    <row r="45" spans="1:29">
      <c r="W45" s="44"/>
      <c r="X45" s="44"/>
      <c r="Y45" s="44"/>
      <c r="Z45" s="44"/>
      <c r="AA45" s="44"/>
    </row>
    <row r="46" spans="1:29">
      <c r="W46" s="44"/>
      <c r="X46" s="44"/>
      <c r="Y46" s="44"/>
      <c r="Z46" s="44"/>
      <c r="AA46" s="44"/>
    </row>
    <row r="47" spans="1:29">
      <c r="W47" s="44"/>
      <c r="X47" s="44"/>
      <c r="Y47" s="44"/>
      <c r="Z47" s="44"/>
      <c r="AA47" s="44"/>
    </row>
    <row r="48" spans="1:29">
      <c r="W48" s="44"/>
      <c r="X48" s="44"/>
      <c r="Y48" s="44"/>
      <c r="Z48" s="44"/>
      <c r="AA48" s="44"/>
    </row>
    <row r="49" spans="23:27">
      <c r="W49" s="44"/>
      <c r="X49" s="44"/>
      <c r="Y49" s="44"/>
      <c r="Z49" s="44"/>
      <c r="AA49" s="44"/>
    </row>
    <row r="50" spans="23:27">
      <c r="W50" s="44"/>
      <c r="X50" s="44"/>
      <c r="Y50" s="44"/>
      <c r="Z50" s="44"/>
      <c r="AA50" s="44"/>
    </row>
    <row r="51" spans="23:27">
      <c r="W51" s="44"/>
      <c r="X51" s="44"/>
      <c r="Y51" s="44"/>
      <c r="Z51" s="44"/>
      <c r="AA51" s="44"/>
    </row>
    <row r="52" spans="23:27">
      <c r="W52" s="44"/>
      <c r="X52" s="44"/>
      <c r="Y52" s="44"/>
      <c r="Z52" s="44"/>
      <c r="AA52" s="44"/>
    </row>
    <row r="53" spans="23:27">
      <c r="W53" s="44"/>
      <c r="X53" s="44"/>
      <c r="Y53" s="44"/>
      <c r="Z53" s="44"/>
      <c r="AA53" s="44"/>
    </row>
    <row r="54" spans="23:27">
      <c r="W54" s="44"/>
      <c r="X54" s="44"/>
      <c r="Y54" s="44"/>
      <c r="Z54" s="44"/>
      <c r="AA54" s="44"/>
    </row>
  </sheetData>
  <sortState ref="A13:AC26">
    <sortCondition ref="D13:D26"/>
  </sortState>
  <mergeCells count="46">
    <mergeCell ref="A1:AB1"/>
    <mergeCell ref="A2:AB2"/>
    <mergeCell ref="Z4:AB4"/>
    <mergeCell ref="A7:C7"/>
    <mergeCell ref="G7:M7"/>
    <mergeCell ref="O7:R7"/>
    <mergeCell ref="S7:T7"/>
    <mergeCell ref="U7:V7"/>
    <mergeCell ref="W7:AA7"/>
    <mergeCell ref="M8:M10"/>
    <mergeCell ref="N7:N10"/>
    <mergeCell ref="O8:O10"/>
    <mergeCell ref="P8:P10"/>
    <mergeCell ref="Q8:Q10"/>
    <mergeCell ref="U9:U10"/>
    <mergeCell ref="S37:T37"/>
    <mergeCell ref="A8:A12"/>
    <mergeCell ref="B8:B12"/>
    <mergeCell ref="C8:C12"/>
    <mergeCell ref="G9:G10"/>
    <mergeCell ref="H9:H10"/>
    <mergeCell ref="I8:I10"/>
    <mergeCell ref="J8:J10"/>
    <mergeCell ref="K8:K10"/>
    <mergeCell ref="L8:L10"/>
    <mergeCell ref="G8:H8"/>
    <mergeCell ref="U8:V8"/>
    <mergeCell ref="G12:H12"/>
    <mergeCell ref="A33:C33"/>
    <mergeCell ref="D33:AB33"/>
    <mergeCell ref="AA8:AA10"/>
    <mergeCell ref="AA11:AA12"/>
    <mergeCell ref="AB7:AB12"/>
    <mergeCell ref="D7:F12"/>
    <mergeCell ref="Y8:Y10"/>
    <mergeCell ref="Y11:Y12"/>
    <mergeCell ref="Z8:Z10"/>
    <mergeCell ref="Z11:Z12"/>
    <mergeCell ref="V9:V10"/>
    <mergeCell ref="W8:W10"/>
    <mergeCell ref="W11:W12"/>
    <mergeCell ref="X8:X10"/>
    <mergeCell ref="X11:X12"/>
    <mergeCell ref="R8:R10"/>
    <mergeCell ref="S8:S10"/>
    <mergeCell ref="T8:T10"/>
  </mergeCells>
  <phoneticPr fontId="8" type="noConversion"/>
  <conditionalFormatting sqref="AB13:AB32">
    <cfRule type="cellIs" dxfId="0" priority="2" stopIfTrue="1" operator="equal">
      <formula>"砂"</formula>
    </cfRule>
  </conditionalFormatting>
  <printOptions horizontalCentered="1" verticalCentered="1"/>
  <pageMargins left="0.55118110236220474" right="0.27559055118110237" top="0.47244094488188981" bottom="0.23622047244094491" header="0.19685039370078741" footer="0.15748031496062992"/>
  <pageSetup paperSize="9" scale="80" orientation="landscape" blackAndWhite="1" horizontalDpi="36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表1</vt:lpstr>
      <vt:lpstr>表1!Print_Titles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1</cp:revision>
  <cp:lastPrinted>2022-10-20T01:58:18Z</cp:lastPrinted>
  <dcterms:created xsi:type="dcterms:W3CDTF">1996-12-17T01:32:42Z</dcterms:created>
  <dcterms:modified xsi:type="dcterms:W3CDTF">2022-10-20T04:17:03Z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2052-10.1.0.5400</vt:lpwstr>
  </property>
</Properties>
</file>