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tabRatio="808" activeTab="3"/>
  </bookViews>
  <sheets>
    <sheet name="封面" sheetId="6" r:id="rId1"/>
    <sheet name="编制说明" sheetId="7" r:id="rId2"/>
    <sheet name="汇总表" sheetId="9" r:id="rId3"/>
    <sheet name="栏杆盖板钢构" sheetId="10" r:id="rId4"/>
    <sheet name="门窗" sheetId="11" r:id="rId5"/>
  </sheets>
  <definedNames>
    <definedName name="_xlnm.Print_Area" localSheetId="1">编制说明!$A$1:$I$13</definedName>
    <definedName name="_xlnm.Print_Area" localSheetId="2">汇总表!$A$1:$F$6</definedName>
    <definedName name="_xlnm.Print_Titles" localSheetId="3">栏杆盖板钢构!$1:$4</definedName>
    <definedName name="_xlnm.Print_Area" localSheetId="3">栏杆盖板钢构!$A$1:$Q$29</definedName>
    <definedName name="_xlnm.Print_Area" localSheetId="4">门窗!$A$1:$Q$33</definedName>
    <definedName name="_xlnm.Print_Titles" localSheetId="4">门窗!$1:$4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<sst xmlns="http://schemas.openxmlformats.org/spreadsheetml/2006/main" count="248" uniqueCount="158">
  <si>
    <t>玉林(福绵)节能环保产业园南部工业供水厂建设项目(二期5万吨/天)
栏杆盖板五金钢构及门窗工程</t>
  </si>
  <si>
    <t>投标总价：</t>
  </si>
  <si>
    <t>元</t>
  </si>
  <si>
    <t xml:space="preserve">             大写：</t>
  </si>
  <si>
    <t>发包单位:</t>
  </si>
  <si>
    <t>东莞市中泰建安工程有限公司</t>
  </si>
  <si>
    <t xml:space="preserve">       投标单位:</t>
  </si>
  <si>
    <t>日    期:</t>
  </si>
  <si>
    <t>编 制 说 明</t>
  </si>
  <si>
    <t>一、工程名称：玉林(福绵)节能环保产业园南部工业供水厂建设项目(二期5万吨/天)-栏杆盖板五金钢构及门窗工程</t>
  </si>
  <si>
    <t>二、清单编制依据：</t>
  </si>
  <si>
    <t xml:space="preserve">    1、根据最新版“玉林（福绵）节能环保产业园南部工业供水厂建设项目（二期5万吨天）施工图20250425（CAD蓝图版） ”电子版施工图进行编制。</t>
  </si>
  <si>
    <t>三、计价方式：</t>
  </si>
  <si>
    <t xml:space="preserve">    1、本工程采用不含税综合单价包干方式，除聚合物水泥防水砂浆材料甲供，其余所有材料、人工及其他均已包含在单价中。</t>
  </si>
  <si>
    <t>四、其它说明：</t>
  </si>
  <si>
    <t xml:space="preserve">   1、本工程招标范围包含玉林(福绵)节能环保产业园南部工业供水厂建设项目(二期5万吨/天)-栏杆盖板五金钢构及门窗工程。</t>
  </si>
  <si>
    <t xml:space="preserve">   2、材料品牌：铝合金型材（一线或当地同等），玻璃（一线或当地同等），卷帘门（二线或当地同等），五金辅材（坚朗、汇泰龙、顶固、GMT、坚威、合和、雄进一线或当地同等）。</t>
  </si>
  <si>
    <t>汇总表</t>
  </si>
  <si>
    <t>工程名称：玉林(福绵)节能环保产业园南部工业供水厂建设项目(二期5万吨/天)</t>
  </si>
  <si>
    <t>序号</t>
  </si>
  <si>
    <t>项目名称</t>
  </si>
  <si>
    <t>不含税合计（元）</t>
  </si>
  <si>
    <t>税金(元)</t>
  </si>
  <si>
    <t>含税合计（元）</t>
  </si>
  <si>
    <t>备注</t>
  </si>
  <si>
    <t>栏杆、盖板、五金及钢构工程</t>
  </si>
  <si>
    <t>铝合金门窗及防火门工程</t>
  </si>
  <si>
    <t>合计（元）</t>
  </si>
  <si>
    <t>栏杆、盖板、五金及钢构工程招标清单2025.12.12</t>
  </si>
  <si>
    <t>项目特征描述</t>
  </si>
  <si>
    <t>工程量计算规则</t>
  </si>
  <si>
    <t>计量
单位</t>
  </si>
  <si>
    <t>V型滤池</t>
  </si>
  <si>
    <t>清水池</t>
  </si>
  <si>
    <t>送水泵房</t>
  </si>
  <si>
    <t>网格混凝池及斜管沉淀池</t>
  </si>
  <si>
    <t>暂定
总工程量A</t>
  </si>
  <si>
    <t>人工费B
（元）</t>
  </si>
  <si>
    <t>主材费C
（元）</t>
  </si>
  <si>
    <t>辅材费D
（元）</t>
  </si>
  <si>
    <t>除主材费、人工费、辅材费及税金以外的其他费用E
（元）</t>
  </si>
  <si>
    <t>不含税
综合单价F=B+C+D+E
（元）</t>
  </si>
  <si>
    <t>不含税
综合合价G=A*F
（元）</t>
  </si>
  <si>
    <t>楼梯栏杆-直型、弧形楼梯段（高1100mm）</t>
  </si>
  <si>
    <t>1.扶手材料种类、规格:304不锈钢管扶手φ60*2mm
2.栏杆材料种类、规格:304不锈钢管栏杆制安 直型 竖杆φ60*2圆管，横杆φ32*1.5mm.
3.立杆下预埋钢板规格：120*120*8mm，钢筋φ10
4.包含安装所需的其他五金配件
5.具体做法详见招标图纸</t>
  </si>
  <si>
    <t>按设计图纸尺寸以米计算</t>
  </si>
  <si>
    <t>m</t>
  </si>
  <si>
    <t>暂参考污水厂按304不锈钢考虑</t>
  </si>
  <si>
    <t>材质不明确？</t>
  </si>
  <si>
    <t>不锈钢栏杆-水池临空防护（高1100mm）</t>
  </si>
  <si>
    <t>按图纸设计尺寸以米计算</t>
  </si>
  <si>
    <t>热浸锌钢盖板</t>
  </si>
  <si>
    <t>1.部位:流量计井、屋面洞口
2.材质: 热浸锌钢盖板 Q235 承压300kg/m2
3.具体做法详招标图纸</t>
  </si>
  <si>
    <t>按图纸设计尺寸以水平投影面积计算</t>
  </si>
  <si>
    <t>m2</t>
  </si>
  <si>
    <t>热浸锌格栅板-送水泵房</t>
  </si>
  <si>
    <t>1.部位:排水沟
2.材质:G253/30/50WFG热浸锌格栅板
3.预埋件：预埋L50X3热镀锌角钢一周，三级螺纹钢φ8@500
4.具体做法详招标图纸</t>
  </si>
  <si>
    <t>做法详见图纸会审甲方回复意见</t>
  </si>
  <si>
    <t>热浸锌格栅盖板-V型滤池检修平台</t>
  </si>
  <si>
    <t>1.材质：G323/30/50WFG热浸锌格栅盖板,为活动钢盖板,不与周围钢梁焊接
2.具体做法详招标图纸</t>
  </si>
  <si>
    <t>1.部位:集水井
2.材质:G403/30/50WFG热浸锌格栅板
3.预埋件：预埋L50X3热镀锌角钢一周，三级螺纹钢φ8@500
4.具体做法详招标图纸</t>
  </si>
  <si>
    <t>复合钢格板-V型滤池排泥渠</t>
  </si>
  <si>
    <r>
      <rPr>
        <sz val="10"/>
        <rFont val="宋体"/>
        <charset val="134"/>
      </rPr>
      <t xml:space="preserve">1.材质：G403/30/100WFG热浸锌钢格栅做底村骨架，1.5m厚镀锌花纹钢板做面板组成
2.预埋件：预埋L50X3热镀锌角钢一周，三级螺纹钢φ8@500
</t>
    </r>
    <r>
      <rPr>
        <b/>
        <sz val="10"/>
        <rFont val="宋体"/>
        <charset val="134"/>
      </rPr>
      <t>3.隔臭垫：70X3橡胶垫隔臭胶水粘接、通长</t>
    </r>
    <r>
      <rPr>
        <sz val="10"/>
        <rFont val="宋体"/>
        <charset val="134"/>
      </rPr>
      <t xml:space="preserve">
2.具体做法详招标图纸</t>
    </r>
  </si>
  <si>
    <t>V型滤池，做法详见图纸会审甲方回复意见</t>
  </si>
  <si>
    <t>不锈钢盖板-清水池</t>
  </si>
  <si>
    <t>1.部位:池顶检修孔盖板
2.材质:304不锈钢盖板
3.图集22S804-P186</t>
  </si>
  <si>
    <t>详工艺图</t>
  </si>
  <si>
    <t>采光雨棚</t>
  </si>
  <si>
    <t>1.钢结构安全夹层中空玻璃（胶片厚度不小于0.76mm）采光构架
2.具体做法详招标图纸</t>
  </si>
  <si>
    <t>按完成合格工程量水平投影面积计算</t>
  </si>
  <si>
    <t>纳入铝窗</t>
  </si>
  <si>
    <t>钢结构安全夹层中空玻璃</t>
  </si>
  <si>
    <t>1.钢结构安全夹层中空玻璃（胶片厚度不小于0.76mm）顶棚
2.具体做法详招标图纸</t>
  </si>
  <si>
    <t>钢斜梯</t>
  </si>
  <si>
    <t>1.钢梯形式:钢楼梯 踏步式
2.详国标15J401 T2E10/A22
3.具体做法详招标图纸</t>
  </si>
  <si>
    <t>钢走道制作、安装-检修平台</t>
  </si>
  <si>
    <t>1.钢材品种、规格:Q235B，4mm厚花纹钢板，焊脚尺寸为6mm
2.喷砂(抛丸)除锈，除锈等级达到Sa2.5级
3.油漆:环氧富锌底漆70μm、环氧云铁中间漆120μm、丙烯酸聚氨酯面涂料100μm
4.具体做法详招标图纸</t>
  </si>
  <si>
    <t>钢支架制作、安装-检修平台</t>
  </si>
  <si>
    <t>1.钢材品种、规格:Q235B，GZ1-HW150*150、GL1-HN200x100、GL2-HN125x60、GL3-HN125x60、XG1-50*6、400x262x20钢板、70x70x14垫板、105*250*14加劲板、预埋钢板等
2.喷砂(抛丸)除锈，除锈等级达到Sa2.5级
3.油漆:环氧富锌底漆70μm、环氧云铁中间漆120μm、丙烯酸聚氨酯面涂料100μm
4.具体做法详招标图纸</t>
  </si>
  <si>
    <t>按完成合格工程量以重量吨计算</t>
  </si>
  <si>
    <t>吨</t>
  </si>
  <si>
    <t>高强螺栓M18-检修平台</t>
  </si>
  <si>
    <t>1.材料种类:摩擦型高强螺栓,等级为10.9级,摩擦面采用喷砂,保证接触面
摩擦系数不小于0.45
2.材料规格:M18</t>
  </si>
  <si>
    <t>按实际完成套数计算</t>
  </si>
  <si>
    <t>套</t>
  </si>
  <si>
    <t>高强螺栓M22-检修平台</t>
  </si>
  <si>
    <t>1.材料种类:摩擦型高强螺栓,等级为10.9级,摩擦面采用喷砂,保证接触面
摩擦系数不小于0.45
2.材料规格:M22</t>
  </si>
  <si>
    <t>钢支架制作、安装-管道钢支撑</t>
  </si>
  <si>
    <t>1.钢材品种、规格:Q235-B级，HW125x125、槽钢C5@1000、预埋件M6
2.喷砂(抛丸)除锈，除锈等级达到Sa2.5级
3.油漆:环氧富锌底漆(厚度75μm)m),中间漆采用环氧云铁中间漆(厚度50μm),安装后涂面漆两道(厚度40μm),面漆采用中度灰色氯化橡胶面漆,涂层干漆膜的总厚度不小于150μm
4.具体做法详招标图纸</t>
  </si>
  <si>
    <t>不锈钢爬梯</t>
  </si>
  <si>
    <t>1.做法参见：22S804-P191
2.含预埋件
3.具体做法详招标图纸</t>
  </si>
  <si>
    <t>钢管柱-斜管支架（网格池）</t>
  </si>
  <si>
    <t>1.钢材品种、规格:φ80*2.0ss304不锈钢管
2.具体做法详招标图纸</t>
  </si>
  <si>
    <t>钢支架-斜管支架（网格池）</t>
  </si>
  <si>
    <t>1.钢材品种、规格:Q235-B级，槽钢C12.6、L125x80x10角钢、80x8扁钢、150*150*10钢板、200*200*10钢板、加劲板-150*80*10、加劲板-55*8、预埋件（含预埋钢板及锚筋）等所有钢构件
2.喷砂(抛丸)除锈，除锈等级达到Sa2.5级
3.油漆:环氧富锌底漆(厚度75μm)m),中间漆采用环氧云铁中间漆(厚度50μm),安装后涂面漆两道(厚度40μm),面漆采用中度灰色氯化橡胶面漆,涂层干漆膜的总厚度不小于150μm
4.具体做法详招标图纸</t>
  </si>
  <si>
    <t>钢走道（钢便桥）（网格池）</t>
  </si>
  <si>
    <t>1.钢材品种、规格:Q235B，槽钢C22a、角钢50*5、4厚花纹钢板、预埋钢板250*250*12
2.喷砂(抛丸)除锈，除锈等级达到Sa2.5级
3.油漆:环氧富锌底漆(厚度75μm)m),中间漆采用环氧云铁中间漆(厚度50μm),安装后涂面漆两道(厚度40μm),面漆采用中度灰色氯化橡胶面漆,涂层干漆膜的总厚度不小于150μm
4.具体做法详招标图纸</t>
  </si>
  <si>
    <t>不含税合计（1+2+3+...+18）</t>
  </si>
  <si>
    <r>
      <rPr>
        <b/>
        <sz val="10"/>
        <rFont val="宋体"/>
        <charset val="134"/>
      </rPr>
      <t>税金（含税</t>
    </r>
    <r>
      <rPr>
        <b/>
        <u/>
        <sz val="10"/>
        <rFont val="宋体"/>
        <charset val="134"/>
      </rPr>
      <t xml:space="preserve">   %</t>
    </r>
    <r>
      <rPr>
        <b/>
        <sz val="10"/>
        <rFont val="宋体"/>
        <charset val="134"/>
      </rPr>
      <t>）</t>
    </r>
  </si>
  <si>
    <t>含税合计（19+20）</t>
  </si>
  <si>
    <r>
      <t>备注：
1、以上价格为含税价，开具票面</t>
    </r>
    <r>
      <rPr>
        <u/>
        <sz val="10"/>
        <rFont val="宋体"/>
        <charset val="134"/>
      </rPr>
      <t xml:space="preserve">  %</t>
    </r>
    <r>
      <rPr>
        <sz val="10"/>
        <rFont val="宋体"/>
        <charset val="134"/>
      </rPr>
      <t>增值税专用发票（税率按国家政策执行，造价随之调整）。
2、本工程招标范围包含玉林(福绵)节能环保产业园南部工业供水厂建设项目(二期5万吨/天)-栏杆、盖板、五金及钢构工程</t>
    </r>
    <r>
      <rPr>
        <b/>
        <sz val="10"/>
        <rFont val="宋体"/>
        <charset val="134"/>
      </rPr>
      <t>（室外工程不在本次招标范围内）</t>
    </r>
    <r>
      <rPr>
        <sz val="10"/>
        <rFont val="宋体"/>
        <charset val="134"/>
      </rPr>
      <t>，由乙方包工包料完成。
3、其他费用E：包含机械费、措施费、安全文明施工、管理费、利润等除主材、辅材、人工费及税金以外的其他所有费用。
4、本工程根据“玉林（福绵）节能环保产业园南部工业供水厂建设项目（二期5万吨天）施工图20250425（CAD蓝图版） ”版施工图进行编制。
5、凡本表所列的“包含内容”作为施工完成内容不尽完善，具体内容按招标图纸、施工方案及交楼标准要求，其单价包含为完成该分项工程的所有工序工作，不限于所列内容。
6、</t>
    </r>
    <r>
      <rPr>
        <b/>
        <sz val="10"/>
        <rFont val="宋体"/>
        <charset val="134"/>
      </rPr>
      <t>本次招标乙方包图纸二次深化设计，二次深化设计需得到甲方认可，相关费用已包含在综合单价内，不单独计取费用。</t>
    </r>
    <r>
      <rPr>
        <sz val="10"/>
        <rFont val="宋体"/>
        <charset val="134"/>
      </rPr>
      <t xml:space="preserve">
7、本清单未注明的承包内容，详见合同相应条款。
</t>
    </r>
    <r>
      <rPr>
        <b/>
        <sz val="10"/>
        <color rgb="FFFF0000"/>
        <rFont val="宋体"/>
        <charset val="134"/>
      </rPr>
      <t>8、报价有效期：自报价之日起 90 个日历天内有效。</t>
    </r>
  </si>
  <si>
    <t>报价单位：</t>
  </si>
  <si>
    <t>报价日期：</t>
  </si>
  <si>
    <t>如果是由投标单位一起深化施工图纸，则增加一行“深化图纸费用”清单项</t>
  </si>
  <si>
    <t>铝合金门窗工程招标清单2025.12.12</t>
  </si>
  <si>
    <t>名称</t>
  </si>
  <si>
    <t>V型滤池工程量</t>
  </si>
  <si>
    <t>送水泵房工程量</t>
  </si>
  <si>
    <r>
      <rPr>
        <b/>
        <sz val="11"/>
        <rFont val="宋体"/>
        <charset val="134"/>
      </rPr>
      <t xml:space="preserve">工程量合计
</t>
    </r>
    <r>
      <rPr>
        <b/>
        <sz val="11"/>
        <color rgb="FFFF0000"/>
        <rFont val="宋体"/>
        <charset val="134"/>
      </rPr>
      <t>A</t>
    </r>
  </si>
  <si>
    <r>
      <rPr>
        <b/>
        <sz val="11"/>
        <rFont val="宋体"/>
        <charset val="134"/>
      </rPr>
      <t>人工费</t>
    </r>
    <r>
      <rPr>
        <b/>
        <sz val="11"/>
        <color rgb="FFFF0000"/>
        <rFont val="宋体"/>
        <charset val="134"/>
      </rPr>
      <t>B</t>
    </r>
    <r>
      <rPr>
        <b/>
        <sz val="11"/>
        <rFont val="宋体"/>
        <charset val="134"/>
      </rPr>
      <t xml:space="preserve">
（元）</t>
    </r>
  </si>
  <si>
    <r>
      <rPr>
        <b/>
        <sz val="11"/>
        <rFont val="宋体"/>
        <charset val="134"/>
      </rPr>
      <t>主材费</t>
    </r>
    <r>
      <rPr>
        <b/>
        <sz val="11"/>
        <color rgb="FFFF0000"/>
        <rFont val="宋体"/>
        <charset val="134"/>
      </rPr>
      <t>C</t>
    </r>
    <r>
      <rPr>
        <b/>
        <sz val="11"/>
        <rFont val="宋体"/>
        <charset val="134"/>
      </rPr>
      <t xml:space="preserve">
（元）</t>
    </r>
  </si>
  <si>
    <r>
      <rPr>
        <b/>
        <sz val="11"/>
        <rFont val="宋体"/>
        <charset val="134"/>
      </rPr>
      <t>除主材、人工费、税金以外的其他费用</t>
    </r>
    <r>
      <rPr>
        <b/>
        <sz val="11"/>
        <color rgb="FFFF0000"/>
        <rFont val="宋体"/>
        <charset val="134"/>
      </rPr>
      <t>D</t>
    </r>
    <r>
      <rPr>
        <b/>
        <sz val="11"/>
        <rFont val="宋体"/>
        <charset val="134"/>
      </rPr>
      <t xml:space="preserve">
（元）</t>
    </r>
  </si>
  <si>
    <r>
      <rPr>
        <b/>
        <sz val="11"/>
        <rFont val="宋体"/>
        <charset val="134"/>
      </rPr>
      <t>不含税
综合单价</t>
    </r>
    <r>
      <rPr>
        <b/>
        <sz val="11"/>
        <color rgb="FFFF0000"/>
        <rFont val="宋体"/>
        <charset val="134"/>
      </rPr>
      <t>E=B+C+D</t>
    </r>
    <r>
      <rPr>
        <b/>
        <sz val="11"/>
        <rFont val="宋体"/>
        <charset val="134"/>
      </rPr>
      <t xml:space="preserve">
（元）</t>
    </r>
  </si>
  <si>
    <r>
      <rPr>
        <b/>
        <sz val="11"/>
        <rFont val="宋体"/>
        <charset val="134"/>
      </rPr>
      <t>不含税
综合合价</t>
    </r>
    <r>
      <rPr>
        <b/>
        <sz val="11"/>
        <color rgb="FFFF0000"/>
        <rFont val="宋体"/>
        <charset val="134"/>
      </rPr>
      <t>F=A*E</t>
    </r>
    <r>
      <rPr>
        <b/>
        <sz val="11"/>
        <rFont val="宋体"/>
        <charset val="134"/>
      </rPr>
      <t xml:space="preserve">
（元）</t>
    </r>
  </si>
  <si>
    <t>清水池工程量</t>
  </si>
  <si>
    <t>网格混凝池及斜管沉淀池工程量</t>
  </si>
  <si>
    <t>主材费2
(型材)</t>
  </si>
  <si>
    <t>主材费2
(玻璃)</t>
  </si>
  <si>
    <t>铝合金平开门（双扇）</t>
  </si>
  <si>
    <t>1.门代号:M1833，
2.门框、扇材质:70系列粉末喷涂灰色铝合金框平开门，壁厚≥2.2mm
3.玻璃:6mm白色普通玻璃,如单块面积&gt;1.5m²的窗玻璃或底边离最低装修面&lt;500mm的窗玻璃，应使用建筑安全玻璃
4.五件配件及其他：五金配件应按设计要求配置，并符合产品国标要求，
5.具体做法详见招标图纸及甲方发布的相关文件要求</t>
  </si>
  <si>
    <t>按铝合金外框尺寸以面积计算</t>
  </si>
  <si>
    <t>图纸未明确系列</t>
  </si>
  <si>
    <t>铝合金平开门（单扇）</t>
  </si>
  <si>
    <t>1.门代号:M1033
2.门框、扇材质:70系列粉末喷涂灰色铝合金框平开门，壁厚≥2.2mm
3.玻璃:6mm白色普通玻璃,如单块面积&gt;1.5m²的窗玻璃或底边离最低装修面&lt;500mm的窗玻璃，应使用建筑安全玻璃
4.五件配件及其他：五金配件应按设计要求配置，并符合产品国标要求，
5.具体做法详见招标图纸及甲方发布的相关文件要求</t>
  </si>
  <si>
    <t>1.窗代号:M1225
2.框、扇材质:70系列粉末喷涂灰色铝合金框平开门，壁厚≥2.2mm
3.玻璃:6mm白色普通玻璃,如单块面积&gt;1.5m²的窗玻璃或底边离最低装修面&lt;500mm的窗玻璃，应使用安全玻璃
4.五件配件及其他：五金配件应按设计要求配置，并符合产品国标要求，
5.具体做法详见招标图纸及甲方发布的相关文件要求</t>
  </si>
  <si>
    <t>铝合金推拉+固定窗</t>
  </si>
  <si>
    <t>1.窗代号:C1824
2.框、扇材质:70系列粉末喷涂灰色铝合金框推拉窗，壁厚≥1.8mm
3.玻璃:6mm白色普通玻璃
4.五件配件及其他：五金配件应按设计要求配置，并符合产品国标要求，
5.具体做法详见招标图纸及甲方发布的相关文件要求</t>
  </si>
  <si>
    <t>1.窗代号:C1517
2.框、扇材质:70系列铝合金高窗，壁厚≥1.8mm
3.玻璃:6mm白色普通玻璃
4.五件配件及其他：五金配件应按设计要求配置，并符合产品国标要求，
5.具体做法详见招标图纸及甲方发布的相关文件要求</t>
  </si>
  <si>
    <t>铝合金固定窗</t>
  </si>
  <si>
    <t>1.窗代号:C1824G
2.框、扇材质:70系列粉末喷涂灰色铝合金框固定窗，壁厚≥1.8mm
3.玻璃:6mm白色普通玻璃
4.五件配件及其他：五金配件应按设计要求配置，并符合产品国标要求，
5.具体做法详见招标图纸及甲方发布的相关文件要求</t>
  </si>
  <si>
    <t>1.窗代号:GC1812、GC3312
2.框、扇材质:70系列铝合金高窗，壁厚≥1.8mm
3.玻璃:6mm白色普通玻璃
4.五件配件及其他：五金配件应按设计要求配置，并符合产品国标要求，
5.具体做法详见招标图纸及甲方发布的相关文件要求</t>
  </si>
  <si>
    <t>铝合金组平开+固定窗（带消防救援窗）</t>
  </si>
  <si>
    <t>1.窗代号:JC1824
2.框、扇材质:70系列粉末喷涂灰色铝合金平开窗，壁厚≥1.8mm
3、玻璃:6mm白色普通玻璃，消防救援口为易碎玻璃
4.五件配件及其他：五金配件应按设计要求配置，并符合产品国标要求，
5.具体做法详见招标图纸及甲方发布的相关文件要求</t>
  </si>
  <si>
    <t>推拉玻璃门</t>
  </si>
  <si>
    <t>1.门代号:上导轨式玻璃推拉门（9100*3700）
2.如单块面积&gt;1.5m²的窗玻璃或底边离最低装修面&lt;500mm的窗玻璃，应使用建筑安全玻璃
2、型材与其他详招标图纸、甲方发布的相关文件</t>
  </si>
  <si>
    <t>玻璃顶棚</t>
  </si>
  <si>
    <t>1.面层：钢结构安全夹层中空玻璃（胶片厚度≥0.76mm）顶棚
2、骨架：铝合金龙骨
2.如单块面积&gt;1.5m²的窗玻璃或底边离最低装修面&lt;500mm的窗玻璃，应使用建筑安全玻璃，
2.型材与玻璃及其他详招标图纸、甲方发布的相关文件</t>
  </si>
  <si>
    <t>不锈钢卷帘(闸)门</t>
  </si>
  <si>
    <t>1.门代号:DJL3333
2.门材质:不锈钢电动卷帘门，含电机组
3.五件配件及其他：五金配件应按设计要求配置，并符合产品国标要求，
4.具体做法详见招标图纸及甲方发布的相关文件要求</t>
  </si>
  <si>
    <t>按洞口尺寸以面积计算</t>
  </si>
  <si>
    <t>铝合金防雨百叶窗</t>
  </si>
  <si>
    <t>1.窗代号:BY5005、BY2105
2.框、扇材质:粉末喷涂灰色铝合金水平防雨百叶，壁厚≥1.8mm
3.五件配件及其他：五金配件应按设计要求配置，并符合产品国标要求，
4.具体做法详见招标图纸及甲方发布的相关文件要求</t>
  </si>
  <si>
    <t>不含税合计（1+2+3+...+12）</t>
  </si>
  <si>
    <r>
      <rPr>
        <b/>
        <sz val="11"/>
        <rFont val="宋体"/>
        <charset val="134"/>
      </rPr>
      <t>税金（</t>
    </r>
    <r>
      <rPr>
        <b/>
        <u/>
        <sz val="11"/>
        <rFont val="宋体"/>
        <charset val="134"/>
      </rPr>
      <t xml:space="preserve">    %</t>
    </r>
    <r>
      <rPr>
        <b/>
        <sz val="11"/>
        <rFont val="宋体"/>
        <charset val="134"/>
      </rPr>
      <t>）</t>
    </r>
  </si>
  <si>
    <t>含税合计（13+14）</t>
  </si>
  <si>
    <t>备注：</t>
  </si>
  <si>
    <r>
      <rPr>
        <sz val="11"/>
        <rFont val="宋体"/>
        <charset val="134"/>
      </rPr>
      <t>以上价格为含税价，开具票面</t>
    </r>
    <r>
      <rPr>
        <u/>
        <sz val="11"/>
        <rFont val="宋体"/>
        <charset val="134"/>
      </rPr>
      <t xml:space="preserve">   %</t>
    </r>
    <r>
      <rPr>
        <sz val="11"/>
        <rFont val="宋体"/>
        <charset val="134"/>
      </rPr>
      <t>增值税专用发票（税率按国家政策执行，造价随之调整）。</t>
    </r>
  </si>
  <si>
    <t>本工程除聚合物水泥防水砂浆材料甲供外，其余均由分包单位包工包料完成。</t>
  </si>
  <si>
    <t>本工程采用的门窗框料及型材为：节能型铝合金门窗型材（粉末喷涂灰色)。</t>
  </si>
  <si>
    <t>门、窗用主型材基材壁厚（附件功能槽口处的翅壁壁厚除外）公称尺寸尚应符合下列规定：外门≥2.2mm厚，内门≥2.0mm厚；外窗≥1.8mm厚，内窗≥1.4mm厚。</t>
  </si>
  <si>
    <t xml:space="preserve">如单块&gt;1.5m²的窗玻璃或底边离最低装修面&lt;500mm的门窗玻璃，以及采光棚、雨篷、出入口通道上空、天花的玻璃；应使用建筑安全玻璃。        </t>
  </si>
  <si>
    <t>1抗风压性能3级；2建筑外窗气密性能≥6级；3门窗水密性能3级；45隔声性能为 2级。</t>
  </si>
  <si>
    <t>本项目甲方不提供塔吊、施工电梯等大型机械设备，施工过程中所需的垂直运输费由乙方自行考虑并包含在单价中，不另计算。</t>
  </si>
  <si>
    <t>门窗框与墙体间连接处缝隙应采用聚合物水泥防水砂浆填实;外墙防水层与门窗框交接处留8~10mm 宽凹槽，槽内嵌填密封材料</t>
  </si>
  <si>
    <t>门窗框不应贴外墙安装，所有门窗洞口上楣应设置滴水线，窗台应向外放坡5%;</t>
  </si>
  <si>
    <t>本次招标乙方包图纸二次深化设计，二次深化设计需得到甲方认可，相关费用已包含在综合单价内，不单独计取费用。</t>
  </si>
  <si>
    <t>其余包含施工内容详见合同相关条款。</t>
  </si>
  <si>
    <t>报价有效期：自报价之日起 90 个日历天内有效。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</si>
</sst>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00_ "/>
  </numFmts>
  <fonts count="59">
    <font>
      <sz val="9"/>
      <color theme="1"/>
      <name val="??"/>
      <charset val="134"/>
      <scheme val="minor"/>
    </font>
    <font>
      <sz val="9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9"/>
      <color rgb="FFFF0000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10"/>
      <color rgb="FFFF0000"/>
      <name val="宋体"/>
      <charset val="134"/>
    </font>
    <font>
      <b/>
      <sz val="11"/>
      <color theme="1"/>
      <name val="宋体"/>
      <charset val="134"/>
    </font>
    <font>
      <b/>
      <sz val="9"/>
      <color rgb="FFFF000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color rgb="FFFF0000"/>
      <name val="宋体"/>
      <charset val="134"/>
    </font>
    <font>
      <sz val="16"/>
      <name val="宋体"/>
      <charset val="134"/>
    </font>
    <font>
      <sz val="10"/>
      <name val="??"/>
      <charset val="134"/>
      <scheme val="minor"/>
    </font>
    <font>
      <sz val="10"/>
      <color rgb="FFFF0000"/>
      <name val="??"/>
      <charset val="134"/>
      <scheme val="minor"/>
    </font>
    <font>
      <sz val="10"/>
      <color rgb="FFFF000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2"/>
      <name val="微软雅黑"/>
      <charset val="134"/>
    </font>
    <font>
      <strike/>
      <sz val="10"/>
      <name val="宋体"/>
      <charset val="134"/>
    </font>
    <font>
      <strike/>
      <sz val="12"/>
      <name val="宋体"/>
      <charset val="134"/>
    </font>
    <font>
      <b/>
      <sz val="10"/>
      <color rgb="FF00B0F0"/>
      <name val="宋体"/>
      <charset val="134"/>
    </font>
    <font>
      <b/>
      <sz val="26"/>
      <color rgb="FFFF0000"/>
      <name val="宋体"/>
      <charset val="134"/>
    </font>
    <font>
      <b/>
      <sz val="26"/>
      <name val="宋体"/>
      <charset val="134"/>
    </font>
    <font>
      <sz val="12"/>
      <color theme="1"/>
      <name val="??"/>
      <charset val="134"/>
      <scheme val="minor"/>
    </font>
    <font>
      <b/>
      <sz val="18"/>
      <color theme="1"/>
      <name val="??"/>
      <charset val="134"/>
      <scheme val="minor"/>
    </font>
    <font>
      <b/>
      <sz val="25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b/>
      <sz val="16"/>
      <name val="宋体"/>
      <charset val="134"/>
    </font>
    <font>
      <sz val="12"/>
      <color rgb="FFFF0000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Times New Roman"/>
      <charset val="0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u/>
      <sz val="10"/>
      <name val="宋体"/>
      <charset val="134"/>
    </font>
    <font>
      <b/>
      <u/>
      <sz val="11"/>
      <name val="宋体"/>
      <charset val="134"/>
    </font>
    <font>
      <b/>
      <u/>
      <sz val="10"/>
      <name val="宋体"/>
      <charset val="134"/>
    </font>
    <font>
      <u/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35" fillId="0" borderId="0" applyFont="0" applyFill="0" applyBorder="0" applyAlignment="0" applyProtection="0">
      <alignment vertical="center"/>
    </xf>
    <xf numFmtId="44" fontId="35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2" fontId="35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3" borderId="15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4" borderId="18" applyNumberFormat="0" applyAlignment="0" applyProtection="0">
      <alignment vertical="center"/>
    </xf>
    <xf numFmtId="0" fontId="45" fillId="5" borderId="19" applyNumberFormat="0" applyAlignment="0" applyProtection="0">
      <alignment vertical="center"/>
    </xf>
    <xf numFmtId="0" fontId="46" fillId="5" borderId="18" applyNumberFormat="0" applyAlignment="0" applyProtection="0">
      <alignment vertical="center"/>
    </xf>
    <xf numFmtId="0" fontId="47" fillId="6" borderId="20" applyNumberFormat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10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3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18" fillId="0" borderId="0"/>
    <xf numFmtId="0" fontId="0" fillId="0" borderId="0"/>
    <xf numFmtId="0" fontId="18" fillId="0" borderId="0"/>
  </cellStyleXfs>
  <cellXfs count="163">
    <xf numFmtId="0" fontId="0" fillId="0" borderId="0" xfId="50"/>
    <xf numFmtId="0" fontId="1" fillId="0" borderId="0" xfId="50" applyFont="1" applyFill="1"/>
    <xf numFmtId="0" fontId="2" fillId="0" borderId="0" xfId="50" applyFont="1" applyFill="1" applyAlignment="1">
      <alignment vertical="center"/>
    </xf>
    <xf numFmtId="0" fontId="3" fillId="0" borderId="0" xfId="50" applyFont="1" applyFill="1" applyAlignment="1">
      <alignment horizontal="center"/>
    </xf>
    <xf numFmtId="0" fontId="1" fillId="0" borderId="0" xfId="50" applyFont="1" applyFill="1" applyAlignment="1">
      <alignment horizontal="center"/>
    </xf>
    <xf numFmtId="0" fontId="3" fillId="0" borderId="0" xfId="50" applyFont="1" applyFill="1"/>
    <xf numFmtId="0" fontId="3" fillId="0" borderId="0" xfId="50" applyFont="1" applyFill="1" applyAlignment="1">
      <alignment horizontal="center" vertical="center"/>
    </xf>
    <xf numFmtId="0" fontId="1" fillId="0" borderId="0" xfId="50" applyFont="1" applyFill="1" applyAlignment="1">
      <alignment horizontal="left" vertical="center"/>
    </xf>
    <xf numFmtId="0" fontId="1" fillId="0" borderId="0" xfId="50" applyFont="1" applyFill="1" applyAlignment="1">
      <alignment horizontal="left"/>
    </xf>
    <xf numFmtId="176" fontId="1" fillId="0" borderId="0" xfId="50" applyNumberFormat="1" applyFont="1" applyFill="1" applyAlignment="1">
      <alignment horizontal="center"/>
    </xf>
    <xf numFmtId="0" fontId="4" fillId="0" borderId="0" xfId="50" applyFont="1" applyFill="1"/>
    <xf numFmtId="0" fontId="5" fillId="0" borderId="0" xfId="50" applyFont="1" applyFill="1" applyAlignment="1">
      <alignment horizontal="center" vertical="center" wrapText="1"/>
    </xf>
    <xf numFmtId="0" fontId="5" fillId="0" borderId="0" xfId="50" applyFont="1" applyFill="1" applyAlignment="1">
      <alignment horizontal="left" vertical="center" wrapText="1"/>
    </xf>
    <xf numFmtId="176" fontId="5" fillId="0" borderId="0" xfId="50" applyNumberFormat="1" applyFont="1" applyFill="1" applyAlignment="1">
      <alignment horizontal="center" vertical="center" wrapText="1"/>
    </xf>
    <xf numFmtId="0" fontId="6" fillId="0" borderId="0" xfId="50" applyFont="1" applyFill="1" applyAlignment="1">
      <alignment horizontal="left" vertical="center" wrapText="1"/>
    </xf>
    <xf numFmtId="176" fontId="6" fillId="0" borderId="0" xfId="50" applyNumberFormat="1" applyFont="1" applyFill="1" applyAlignment="1">
      <alignment horizontal="center" vertical="center" wrapText="1"/>
    </xf>
    <xf numFmtId="0" fontId="7" fillId="0" borderId="0" xfId="50" applyFont="1" applyFill="1" applyAlignment="1">
      <alignment vertical="center"/>
    </xf>
    <xf numFmtId="0" fontId="6" fillId="0" borderId="1" xfId="50" applyFont="1" applyFill="1" applyBorder="1" applyAlignment="1">
      <alignment horizontal="center" vertical="center" wrapText="1"/>
    </xf>
    <xf numFmtId="176" fontId="8" fillId="0" borderId="1" xfId="50" applyNumberFormat="1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left" vertical="center" wrapText="1"/>
    </xf>
    <xf numFmtId="176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177" fontId="6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50" applyFont="1" applyFill="1" applyBorder="1" applyAlignment="1">
      <alignment horizontal="center" vertical="center" wrapText="1"/>
    </xf>
    <xf numFmtId="176" fontId="8" fillId="0" borderId="3" xfId="50" applyNumberFormat="1" applyFont="1" applyFill="1" applyBorder="1" applyAlignment="1">
      <alignment horizontal="center" vertical="center" wrapText="1"/>
    </xf>
    <xf numFmtId="176" fontId="8" fillId="0" borderId="2" xfId="50" applyNumberFormat="1" applyFont="1" applyFill="1" applyBorder="1" applyAlignment="1">
      <alignment horizontal="center" vertical="center" wrapText="1"/>
    </xf>
    <xf numFmtId="0" fontId="9" fillId="0" borderId="0" xfId="50" applyFont="1" applyFill="1" applyAlignment="1">
      <alignment horizontal="center"/>
    </xf>
    <xf numFmtId="0" fontId="10" fillId="0" borderId="2" xfId="50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0" fillId="0" borderId="2" xfId="50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176" fontId="10" fillId="0" borderId="2" xfId="50" applyNumberFormat="1" applyFont="1" applyFill="1" applyBorder="1" applyAlignment="1">
      <alignment horizontal="center" vertical="center" wrapText="1"/>
    </xf>
    <xf numFmtId="0" fontId="4" fillId="0" borderId="0" xfId="50" applyFont="1" applyFill="1" applyAlignment="1">
      <alignment horizontal="center" vertical="center"/>
    </xf>
    <xf numFmtId="0" fontId="10" fillId="0" borderId="2" xfId="50" applyFont="1" applyFill="1" applyBorder="1" applyAlignment="1">
      <alignment vertical="center" wrapText="1"/>
    </xf>
    <xf numFmtId="0" fontId="9" fillId="0" borderId="0" xfId="50" applyFont="1" applyFill="1"/>
    <xf numFmtId="0" fontId="10" fillId="0" borderId="0" xfId="50" applyFont="1" applyFill="1" applyBorder="1" applyAlignment="1">
      <alignment horizontal="left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50" applyFont="1" applyFill="1" applyAlignment="1">
      <alignment horizontal="center" vertical="center"/>
    </xf>
    <xf numFmtId="0" fontId="6" fillId="0" borderId="2" xfId="5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176" fontId="6" fillId="0" borderId="2" xfId="50" applyNumberFormat="1" applyFont="1" applyFill="1" applyBorder="1" applyAlignment="1">
      <alignment horizontal="center" vertical="center"/>
    </xf>
    <xf numFmtId="0" fontId="6" fillId="0" borderId="2" xfId="5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5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176" fontId="6" fillId="0" borderId="0" xfId="50" applyNumberFormat="1" applyFont="1" applyFill="1" applyBorder="1" applyAlignment="1">
      <alignment horizontal="center" vertical="center"/>
    </xf>
    <xf numFmtId="0" fontId="6" fillId="0" borderId="0" xfId="50" applyFont="1" applyFill="1" applyBorder="1" applyAlignment="1">
      <alignment horizontal="center" vertical="center"/>
    </xf>
    <xf numFmtId="0" fontId="10" fillId="0" borderId="0" xfId="5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4" fillId="0" borderId="0" xfId="5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50" applyFont="1" applyFill="1" applyAlignment="1">
      <alignment horizontal="left"/>
    </xf>
    <xf numFmtId="0" fontId="10" fillId="0" borderId="0" xfId="50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0" xfId="50" applyFont="1" applyFill="1"/>
    <xf numFmtId="0" fontId="10" fillId="0" borderId="0" xfId="50" applyFont="1" applyFill="1" applyAlignment="1">
      <alignment horizontal="left"/>
    </xf>
    <xf numFmtId="176" fontId="10" fillId="0" borderId="0" xfId="50" applyNumberFormat="1" applyFont="1" applyFill="1" applyAlignment="1">
      <alignment horizontal="center"/>
    </xf>
    <xf numFmtId="0" fontId="13" fillId="0" borderId="0" xfId="50" applyFont="1" applyFill="1" applyAlignment="1">
      <alignment horizontal="left"/>
    </xf>
    <xf numFmtId="0" fontId="2" fillId="0" borderId="0" xfId="50" applyFont="1" applyFill="1"/>
    <xf numFmtId="0" fontId="11" fillId="0" borderId="0" xfId="50" applyFont="1" applyFill="1"/>
    <xf numFmtId="0" fontId="14" fillId="0" borderId="0" xfId="50" applyFont="1"/>
    <xf numFmtId="0" fontId="15" fillId="0" borderId="0" xfId="50" applyFont="1"/>
    <xf numFmtId="0" fontId="14" fillId="0" borderId="0" xfId="50" applyFont="1" applyFill="1"/>
    <xf numFmtId="0" fontId="11" fillId="0" borderId="0" xfId="50" applyFont="1" applyFill="1" applyAlignment="1">
      <alignment horizontal="center"/>
    </xf>
    <xf numFmtId="176" fontId="11" fillId="0" borderId="0" xfId="50" applyNumberFormat="1" applyFont="1" applyFill="1" applyAlignment="1">
      <alignment horizontal="center"/>
    </xf>
    <xf numFmtId="0" fontId="16" fillId="0" borderId="0" xfId="50" applyFont="1" applyFill="1" applyAlignment="1">
      <alignment horizontal="center" vertical="center"/>
    </xf>
    <xf numFmtId="0" fontId="17" fillId="0" borderId="0" xfId="50" applyFont="1" applyFill="1" applyAlignment="1">
      <alignment horizontal="center" vertical="center" wrapText="1"/>
    </xf>
    <xf numFmtId="176" fontId="17" fillId="0" borderId="0" xfId="50" applyNumberFormat="1" applyFont="1" applyFill="1" applyAlignment="1">
      <alignment horizontal="center" vertical="center" wrapText="1"/>
    </xf>
    <xf numFmtId="0" fontId="2" fillId="0" borderId="0" xfId="50" applyFont="1" applyFill="1" applyAlignment="1">
      <alignment horizontal="left" vertical="center" wrapText="1"/>
    </xf>
    <xf numFmtId="0" fontId="2" fillId="0" borderId="0" xfId="50" applyFont="1" applyFill="1" applyAlignment="1">
      <alignment horizontal="center" vertical="center" wrapText="1"/>
    </xf>
    <xf numFmtId="0" fontId="7" fillId="0" borderId="0" xfId="50" applyFont="1" applyFill="1" applyAlignment="1">
      <alignment horizontal="center" vertical="center"/>
    </xf>
    <xf numFmtId="0" fontId="2" fillId="0" borderId="2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176" fontId="2" fillId="0" borderId="2" xfId="50" applyNumberFormat="1" applyFont="1" applyFill="1" applyBorder="1" applyAlignment="1">
      <alignment horizontal="center" vertical="center" wrapText="1"/>
    </xf>
    <xf numFmtId="0" fontId="2" fillId="0" borderId="3" xfId="50" applyFont="1" applyFill="1" applyBorder="1" applyAlignment="1">
      <alignment horizontal="center" vertical="center" wrapText="1"/>
    </xf>
    <xf numFmtId="176" fontId="2" fillId="0" borderId="2" xfId="50" applyNumberFormat="1" applyFont="1" applyFill="1" applyBorder="1" applyAlignment="1">
      <alignment horizontal="center" vertical="center"/>
    </xf>
    <xf numFmtId="0" fontId="11" fillId="0" borderId="2" xfId="5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2" xfId="50" applyNumberFormat="1" applyFont="1" applyFill="1" applyBorder="1" applyAlignment="1">
      <alignment horizontal="right" vertical="center" wrapText="1"/>
    </xf>
    <xf numFmtId="176" fontId="11" fillId="0" borderId="2" xfId="5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left" vertical="center" wrapText="1"/>
    </xf>
    <xf numFmtId="0" fontId="19" fillId="0" borderId="2" xfId="0" applyFont="1" applyFill="1" applyBorder="1" applyAlignment="1" applyProtection="1">
      <alignment vertical="center" wrapText="1"/>
    </xf>
    <xf numFmtId="0" fontId="18" fillId="0" borderId="8" xfId="0" applyNumberFormat="1" applyFont="1" applyFill="1" applyBorder="1" applyAlignment="1" applyProtection="1">
      <alignment horizontal="center" vertical="center" wrapText="1"/>
    </xf>
    <xf numFmtId="0" fontId="16" fillId="0" borderId="0" xfId="50" applyFont="1" applyFill="1" applyAlignment="1">
      <alignment horizontal="center" vertical="center" wrapText="1"/>
    </xf>
    <xf numFmtId="0" fontId="18" fillId="0" borderId="9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left" vertical="center" wrapText="1"/>
    </xf>
    <xf numFmtId="0" fontId="20" fillId="0" borderId="4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2" xfId="5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1" fillId="0" borderId="3" xfId="0" applyNumberFormat="1" applyFont="1" applyFill="1" applyBorder="1" applyAlignment="1" applyProtection="1">
      <alignment horizontal="center" vertical="center" wrapText="1"/>
    </xf>
    <xf numFmtId="176" fontId="20" fillId="0" borderId="2" xfId="50" applyNumberFormat="1" applyFont="1" applyFill="1" applyBorder="1" applyAlignment="1">
      <alignment horizontal="right" vertical="center" wrapText="1"/>
    </xf>
    <xf numFmtId="176" fontId="20" fillId="0" borderId="2" xfId="50" applyNumberFormat="1" applyFont="1" applyFill="1" applyBorder="1" applyAlignment="1">
      <alignment horizontal="center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176" fontId="18" fillId="0" borderId="2" xfId="0" applyNumberFormat="1" applyFont="1" applyFill="1" applyBorder="1" applyAlignment="1" applyProtection="1">
      <alignment horizontal="center" vertical="center" wrapText="1"/>
    </xf>
    <xf numFmtId="178" fontId="18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50" applyFont="1" applyFill="1" applyAlignment="1">
      <alignment horizontal="center" vertical="center" wrapText="1"/>
    </xf>
    <xf numFmtId="0" fontId="2" fillId="0" borderId="4" xfId="50" applyFont="1" applyFill="1" applyBorder="1" applyAlignment="1">
      <alignment horizontal="center" vertical="center" wrapText="1"/>
    </xf>
    <xf numFmtId="0" fontId="2" fillId="0" borderId="5" xfId="50" applyFont="1" applyFill="1" applyBorder="1" applyAlignment="1">
      <alignment horizontal="center" vertical="center" wrapText="1"/>
    </xf>
    <xf numFmtId="0" fontId="11" fillId="0" borderId="5" xfId="5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1" fillId="0" borderId="2" xfId="5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2" xfId="50" applyNumberFormat="1" applyFont="1" applyFill="1" applyBorder="1" applyAlignment="1">
      <alignment horizontal="center"/>
    </xf>
    <xf numFmtId="0" fontId="11" fillId="0" borderId="2" xfId="50" applyFont="1" applyFill="1" applyBorder="1" applyAlignment="1">
      <alignment horizontal="left" vertical="top" wrapText="1"/>
    </xf>
    <xf numFmtId="0" fontId="11" fillId="0" borderId="2" xfId="50" applyFont="1" applyFill="1" applyBorder="1" applyAlignment="1">
      <alignment horizontal="left" vertical="top"/>
    </xf>
    <xf numFmtId="0" fontId="11" fillId="0" borderId="2" xfId="50" applyFont="1" applyFill="1" applyBorder="1" applyAlignment="1">
      <alignment horizontal="center" vertical="top"/>
    </xf>
    <xf numFmtId="176" fontId="11" fillId="0" borderId="2" xfId="50" applyNumberFormat="1" applyFont="1" applyFill="1" applyBorder="1" applyAlignment="1">
      <alignment horizontal="left" vertical="top"/>
    </xf>
    <xf numFmtId="0" fontId="23" fillId="0" borderId="0" xfId="50" applyFont="1" applyFill="1" applyAlignment="1">
      <alignment horizontal="center" vertical="center" wrapText="1"/>
    </xf>
    <xf numFmtId="0" fontId="24" fillId="0" borderId="0" xfId="50" applyFont="1" applyFill="1" applyAlignment="1">
      <alignment horizontal="center" vertical="center" wrapText="1"/>
    </xf>
    <xf numFmtId="0" fontId="25" fillId="0" borderId="0" xfId="50" applyFont="1" applyAlignment="1">
      <alignment horizontal="center" vertical="center" wrapText="1"/>
    </xf>
    <xf numFmtId="0" fontId="26" fillId="0" borderId="0" xfId="50" applyFont="1" applyAlignment="1">
      <alignment horizontal="center" vertical="center" wrapText="1"/>
    </xf>
    <xf numFmtId="0" fontId="25" fillId="0" borderId="0" xfId="50" applyFont="1" applyAlignment="1">
      <alignment horizontal="left" vertical="center" wrapText="1"/>
    </xf>
    <xf numFmtId="0" fontId="25" fillId="0" borderId="2" xfId="50" applyFont="1" applyBorder="1" applyAlignment="1">
      <alignment horizontal="center" vertical="center" wrapText="1"/>
    </xf>
    <xf numFmtId="0" fontId="25" fillId="0" borderId="2" xfId="50" applyFont="1" applyBorder="1" applyAlignment="1">
      <alignment horizontal="left" vertical="center" wrapText="1"/>
    </xf>
    <xf numFmtId="177" fontId="25" fillId="0" borderId="2" xfId="50" applyNumberFormat="1" applyFont="1" applyBorder="1" applyAlignment="1">
      <alignment horizontal="right" vertical="center" wrapText="1"/>
    </xf>
    <xf numFmtId="0" fontId="18" fillId="0" borderId="0" xfId="0" applyFont="1" applyFill="1" applyBorder="1" applyAlignment="1"/>
    <xf numFmtId="0" fontId="18" fillId="2" borderId="0" xfId="0" applyFont="1" applyFill="1" applyBorder="1" applyAlignment="1"/>
    <xf numFmtId="0" fontId="27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30" fillId="0" borderId="0" xfId="0" applyFont="1" applyFill="1" applyBorder="1" applyAlignment="1"/>
    <xf numFmtId="0" fontId="31" fillId="0" borderId="0" xfId="0" applyFont="1" applyFill="1" applyBorder="1" applyAlignment="1"/>
    <xf numFmtId="0" fontId="29" fillId="0" borderId="0" xfId="0" applyFont="1" applyFill="1" applyBorder="1" applyAlignment="1">
      <alignment vertical="center"/>
    </xf>
    <xf numFmtId="0" fontId="18" fillId="0" borderId="0" xfId="51" applyAlignment="1">
      <alignment vertical="center"/>
    </xf>
    <xf numFmtId="0" fontId="18" fillId="0" borderId="0" xfId="51" applyFont="1" applyAlignment="1">
      <alignment horizontal="center" vertical="center"/>
    </xf>
    <xf numFmtId="0" fontId="32" fillId="0" borderId="0" xfId="51" applyFont="1" applyAlignment="1">
      <alignment horizontal="center" vertical="center"/>
    </xf>
    <xf numFmtId="0" fontId="18" fillId="0" borderId="0" xfId="51" applyFont="1" applyAlignment="1">
      <alignment vertical="center"/>
    </xf>
    <xf numFmtId="0" fontId="5" fillId="0" borderId="0" xfId="51" applyFont="1" applyFill="1" applyBorder="1" applyAlignment="1">
      <alignment horizontal="center" vertical="center" wrapText="1"/>
    </xf>
    <xf numFmtId="0" fontId="33" fillId="0" borderId="0" xfId="51" applyFont="1" applyFill="1" applyBorder="1" applyAlignment="1">
      <alignment horizontal="center" vertical="center"/>
    </xf>
    <xf numFmtId="0" fontId="33" fillId="0" borderId="0" xfId="51" applyFont="1" applyAlignment="1">
      <alignment vertical="center" wrapText="1"/>
    </xf>
    <xf numFmtId="0" fontId="34" fillId="0" borderId="0" xfId="51" applyFont="1" applyAlignment="1">
      <alignment horizontal="center" vertical="center"/>
    </xf>
    <xf numFmtId="0" fontId="34" fillId="0" borderId="0" xfId="51" applyFont="1" applyBorder="1" applyAlignment="1">
      <alignment horizontal="center" vertical="center"/>
    </xf>
    <xf numFmtId="0" fontId="18" fillId="0" borderId="0" xfId="51" applyFont="1" applyBorder="1" applyAlignment="1">
      <alignment vertical="center"/>
    </xf>
    <xf numFmtId="0" fontId="29" fillId="0" borderId="0" xfId="51" applyFont="1" applyAlignment="1">
      <alignment horizontal="right"/>
    </xf>
    <xf numFmtId="177" fontId="18" fillId="0" borderId="13" xfId="51" applyNumberFormat="1" applyFont="1" applyBorder="1" applyAlignment="1">
      <alignment horizontal="center"/>
    </xf>
    <xf numFmtId="0" fontId="29" fillId="0" borderId="0" xfId="51" applyFont="1" applyAlignment="1">
      <alignment horizontal="left"/>
    </xf>
    <xf numFmtId="0" fontId="18" fillId="0" borderId="14" xfId="51" applyFont="1" applyBorder="1" applyAlignment="1">
      <alignment horizontal="center"/>
    </xf>
    <xf numFmtId="0" fontId="18" fillId="0" borderId="0" xfId="51" applyFont="1" applyBorder="1" applyAlignment="1"/>
    <xf numFmtId="0" fontId="18" fillId="0" borderId="13" xfId="51" applyFont="1" applyBorder="1" applyAlignment="1">
      <alignment horizontal="center"/>
    </xf>
    <xf numFmtId="0" fontId="18" fillId="0" borderId="13" xfId="51" applyFont="1" applyBorder="1" applyAlignment="1">
      <alignment horizontal="left"/>
    </xf>
    <xf numFmtId="14" fontId="29" fillId="0" borderId="0" xfId="51" applyNumberFormat="1" applyFont="1" applyAlignment="1">
      <alignment horizontal="right"/>
    </xf>
    <xf numFmtId="14" fontId="18" fillId="0" borderId="13" xfId="51" applyNumberFormat="1" applyFont="1" applyBorder="1" applyAlignment="1">
      <alignment horizontal="left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万科城A标门窗清单 2 2" xfId="49"/>
    <cellStyle name="Normal" xfId="50"/>
    <cellStyle name="常规_桂江景裕豪园智能化招标清单(2012.12.10，含编说) " xfId="51"/>
  </cellStyles>
  <tableStyles count="0" defaultTableStyle="TableStyleMedium2"/>
  <colors>
    <mruColors>
      <color rgb="00FFFF00"/>
      <color rgb="00FFC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view="pageBreakPreview" zoomScaleNormal="100" workbookViewId="0">
      <selection activeCell="H9" sqref="H9"/>
    </sheetView>
  </sheetViews>
  <sheetFormatPr defaultColWidth="10.2857142857143" defaultRowHeight="24.95" customHeight="1" outlineLevelCol="3"/>
  <cols>
    <col min="1" max="1" width="18.4285714285714" style="145" customWidth="1"/>
    <col min="2" max="2" width="49.7142857142857" style="144" customWidth="1"/>
    <col min="3" max="3" width="12.7142857142857" style="144" customWidth="1"/>
    <col min="4" max="4" width="13.7142857142857" style="144" customWidth="1"/>
    <col min="5" max="16384" width="10.2857142857143" style="144"/>
  </cols>
  <sheetData>
    <row r="1" s="144" customFormat="1" customHeight="1" spans="1:4">
      <c r="A1" s="146"/>
      <c r="B1" s="147"/>
      <c r="C1" s="147"/>
      <c r="D1" s="147"/>
    </row>
    <row r="2" s="144" customFormat="1" customHeight="1" spans="1:4">
      <c r="A2" s="148" t="s">
        <v>0</v>
      </c>
      <c r="B2" s="148"/>
      <c r="C2" s="148"/>
      <c r="D2" s="148"/>
    </row>
    <row r="3" s="144" customFormat="1" ht="43" customHeight="1" spans="1:4">
      <c r="A3" s="148"/>
      <c r="B3" s="148"/>
      <c r="C3" s="148"/>
      <c r="D3" s="148"/>
    </row>
    <row r="4" s="144" customFormat="1" ht="81" customHeight="1" spans="1:4">
      <c r="A4" s="148"/>
      <c r="B4" s="148"/>
      <c r="C4" s="148"/>
      <c r="D4" s="148"/>
    </row>
    <row r="5" s="144" customFormat="1" ht="29.1" customHeight="1" spans="1:4">
      <c r="A5" s="149"/>
      <c r="B5" s="149"/>
      <c r="C5" s="149"/>
      <c r="D5" s="149"/>
    </row>
    <row r="6" s="144" customFormat="1" customHeight="1" spans="1:4">
      <c r="A6" s="150"/>
      <c r="B6" s="150"/>
      <c r="C6" s="150"/>
      <c r="D6" s="150"/>
    </row>
    <row r="7" s="144" customFormat="1" customHeight="1" spans="1:4">
      <c r="A7" s="145"/>
      <c r="B7" s="147"/>
      <c r="C7" s="147"/>
      <c r="D7" s="147"/>
    </row>
    <row r="8" s="144" customFormat="1" customHeight="1" spans="1:4">
      <c r="A8" s="145"/>
      <c r="B8" s="147"/>
      <c r="C8" s="147"/>
      <c r="D8" s="147"/>
    </row>
    <row r="9" s="144" customFormat="1" customHeight="1" spans="1:4">
      <c r="A9" s="151"/>
      <c r="B9" s="147"/>
      <c r="C9" s="147"/>
      <c r="D9" s="147"/>
    </row>
    <row r="10" s="144" customFormat="1" customHeight="1" spans="1:4">
      <c r="A10" s="151"/>
      <c r="B10" s="147"/>
      <c r="C10" s="147"/>
      <c r="D10" s="147"/>
    </row>
    <row r="11" s="144" customFormat="1" customHeight="1" spans="1:4">
      <c r="A11" s="151"/>
      <c r="B11" s="147"/>
      <c r="C11" s="147"/>
      <c r="D11" s="147"/>
    </row>
    <row r="12" s="144" customFormat="1" ht="39.95" customHeight="1" spans="1:4">
      <c r="A12" s="152"/>
      <c r="B12" s="153"/>
      <c r="C12" s="147"/>
      <c r="D12" s="147"/>
    </row>
    <row r="13" s="144" customFormat="1" ht="32.25" customHeight="1" spans="1:4">
      <c r="A13" s="154" t="s">
        <v>1</v>
      </c>
      <c r="B13" s="155"/>
      <c r="C13" s="156" t="s">
        <v>2</v>
      </c>
      <c r="D13" s="147"/>
    </row>
    <row r="14" s="144" customFormat="1" ht="32.25" customHeight="1" spans="1:4">
      <c r="A14" s="154" t="s">
        <v>3</v>
      </c>
      <c r="B14" s="157"/>
      <c r="C14" s="157"/>
      <c r="D14" s="147"/>
    </row>
    <row r="15" s="144" customFormat="1" ht="32.25" customHeight="1" spans="1:4">
      <c r="A15" s="154"/>
      <c r="B15" s="158"/>
      <c r="C15" s="147"/>
      <c r="D15" s="147"/>
    </row>
    <row r="16" s="144" customFormat="1" ht="33" customHeight="1" spans="1:4">
      <c r="A16" s="154" t="s">
        <v>4</v>
      </c>
      <c r="B16" s="159" t="s">
        <v>5</v>
      </c>
      <c r="C16" s="159"/>
      <c r="D16" s="147"/>
    </row>
    <row r="17" s="144" customFormat="1" ht="33" customHeight="1" spans="1:4">
      <c r="A17" s="154" t="s">
        <v>6</v>
      </c>
      <c r="B17" s="160"/>
      <c r="C17" s="160"/>
      <c r="D17" s="147"/>
    </row>
    <row r="18" s="144" customFormat="1" ht="33" customHeight="1" spans="1:4">
      <c r="A18" s="161" t="s">
        <v>7</v>
      </c>
      <c r="B18" s="162"/>
      <c r="C18" s="160"/>
      <c r="D18" s="147"/>
    </row>
  </sheetData>
  <mergeCells count="6">
    <mergeCell ref="A5:D5"/>
    <mergeCell ref="B14:C14"/>
    <mergeCell ref="B16:C16"/>
    <mergeCell ref="B17:C17"/>
    <mergeCell ref="B18:C18"/>
    <mergeCell ref="A2:D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view="pageBreakPreview" zoomScaleNormal="100" topLeftCell="A2" workbookViewId="0">
      <selection activeCell="K9" sqref="K9"/>
    </sheetView>
  </sheetViews>
  <sheetFormatPr defaultColWidth="10.3333333333333" defaultRowHeight="14.25"/>
  <cols>
    <col min="1" max="1" width="10.3333333333333" style="132"/>
    <col min="2" max="2" width="7.5047619047619" style="132" customWidth="1"/>
    <col min="3" max="3" width="6.33333333333333" style="132" customWidth="1"/>
    <col min="4" max="4" width="6" style="132" customWidth="1"/>
    <col min="5" max="5" width="6.83809523809524" style="132" customWidth="1"/>
    <col min="6" max="6" width="6.66666666666667" style="132" customWidth="1"/>
    <col min="7" max="7" width="10.3333333333333" style="132"/>
    <col min="8" max="8" width="7" style="132" customWidth="1"/>
    <col min="9" max="9" width="37" style="132" customWidth="1"/>
    <col min="10" max="10" width="10.3333333333333" style="132"/>
    <col min="11" max="11" width="37" style="132" customWidth="1"/>
    <col min="12" max="16384" width="10.3333333333333" style="132"/>
  </cols>
  <sheetData>
    <row r="1" s="132" customFormat="1" ht="32.25" spans="1:11">
      <c r="A1" s="134" t="s">
        <v>8</v>
      </c>
      <c r="B1" s="135"/>
      <c r="C1" s="135"/>
      <c r="D1" s="135"/>
      <c r="E1" s="135"/>
      <c r="F1" s="135"/>
      <c r="G1" s="135"/>
      <c r="H1" s="135"/>
      <c r="I1" s="135"/>
    </row>
    <row r="2" s="132" customFormat="1" ht="30" customHeight="1" spans="1:11">
      <c r="A2" s="136"/>
      <c r="B2" s="136"/>
      <c r="C2" s="136"/>
      <c r="D2" s="136"/>
      <c r="E2" s="136"/>
      <c r="F2" s="136"/>
      <c r="G2" s="136"/>
      <c r="H2" s="136"/>
      <c r="I2" s="136"/>
    </row>
    <row r="3" s="132" customFormat="1" ht="45" customHeight="1" spans="1:11">
      <c r="A3" s="137" t="s">
        <v>9</v>
      </c>
      <c r="B3" s="137"/>
      <c r="C3" s="137"/>
      <c r="D3" s="137"/>
      <c r="E3" s="137"/>
      <c r="F3" s="137"/>
      <c r="G3" s="137"/>
      <c r="H3" s="137"/>
      <c r="I3" s="137"/>
    </row>
    <row r="4" s="132" customFormat="1" ht="18" customHeight="1" spans="1:11">
      <c r="A4" s="138"/>
      <c r="B4" s="138"/>
      <c r="C4" s="138"/>
      <c r="D4" s="138"/>
      <c r="E4" s="138"/>
      <c r="F4" s="138"/>
      <c r="G4" s="138"/>
      <c r="H4" s="138"/>
      <c r="I4" s="138"/>
    </row>
    <row r="5" s="132" customFormat="1" ht="30" customHeight="1" spans="1:11">
      <c r="A5" s="138" t="s">
        <v>10</v>
      </c>
      <c r="B5" s="138"/>
      <c r="C5" s="138"/>
      <c r="D5" s="138"/>
      <c r="E5" s="138"/>
      <c r="F5" s="138"/>
      <c r="G5" s="138"/>
      <c r="H5" s="138"/>
      <c r="I5" s="138"/>
    </row>
    <row r="6" s="132" customFormat="1" ht="65" customHeight="1" spans="1:11">
      <c r="A6" s="137" t="s">
        <v>11</v>
      </c>
      <c r="B6" s="137"/>
      <c r="C6" s="137"/>
      <c r="D6" s="137"/>
      <c r="E6" s="137"/>
      <c r="F6" s="137"/>
      <c r="G6" s="137"/>
      <c r="H6" s="137"/>
      <c r="I6" s="137"/>
    </row>
    <row r="7" s="132" customFormat="1" ht="31" customHeight="1" spans="1:11">
      <c r="A7" s="139"/>
      <c r="B7" s="139"/>
      <c r="C7" s="139"/>
      <c r="D7" s="139"/>
      <c r="E7" s="139"/>
      <c r="F7" s="139"/>
      <c r="G7" s="139"/>
      <c r="H7" s="139"/>
      <c r="I7" s="139"/>
    </row>
    <row r="8" s="132" customFormat="1" ht="33" customHeight="1" spans="1:11">
      <c r="A8" s="139" t="s">
        <v>12</v>
      </c>
      <c r="B8" s="139"/>
      <c r="C8" s="139"/>
      <c r="D8" s="139"/>
      <c r="E8" s="139"/>
      <c r="F8" s="139"/>
      <c r="G8" s="139"/>
      <c r="H8" s="139"/>
      <c r="I8" s="139"/>
    </row>
    <row r="9" s="132" customFormat="1" ht="63" customHeight="1" spans="1:11">
      <c r="A9" s="139" t="s">
        <v>13</v>
      </c>
      <c r="B9" s="139"/>
      <c r="C9" s="139"/>
      <c r="D9" s="139"/>
      <c r="E9" s="139"/>
      <c r="F9" s="139"/>
      <c r="G9" s="139"/>
      <c r="H9" s="139"/>
      <c r="I9" s="139"/>
    </row>
    <row r="10" s="132" customFormat="1" ht="24" customHeight="1" spans="1:11">
      <c r="A10" s="138"/>
      <c r="B10" s="138"/>
      <c r="C10" s="138"/>
      <c r="D10" s="138"/>
      <c r="E10" s="138"/>
      <c r="F10" s="138"/>
      <c r="G10" s="138"/>
      <c r="H10" s="138"/>
      <c r="I10" s="138"/>
    </row>
    <row r="11" s="132" customFormat="1" ht="30" customHeight="1" spans="1:11">
      <c r="A11" s="139" t="s">
        <v>14</v>
      </c>
      <c r="B11" s="139"/>
      <c r="C11" s="139"/>
      <c r="D11" s="139"/>
      <c r="E11" s="139"/>
      <c r="F11" s="139"/>
      <c r="G11" s="139"/>
      <c r="H11" s="139"/>
      <c r="I11" s="139"/>
    </row>
    <row r="12" s="133" customFormat="1" ht="49" customHeight="1" spans="1:11">
      <c r="A12" s="140" t="s">
        <v>15</v>
      </c>
      <c r="B12" s="140"/>
      <c r="C12" s="140"/>
      <c r="D12" s="140"/>
      <c r="E12" s="140"/>
      <c r="F12" s="140"/>
      <c r="G12" s="140"/>
      <c r="H12" s="140"/>
      <c r="I12" s="140"/>
      <c r="K12" s="141"/>
    </row>
    <row r="13" s="132" customFormat="1" ht="62" customHeight="1" spans="1:11">
      <c r="A13" s="140" t="s">
        <v>16</v>
      </c>
      <c r="B13" s="140"/>
      <c r="C13" s="140"/>
      <c r="D13" s="140"/>
      <c r="E13" s="140"/>
      <c r="F13" s="140"/>
      <c r="G13" s="140"/>
      <c r="H13" s="140"/>
      <c r="I13" s="140"/>
      <c r="J13" s="142"/>
    </row>
    <row r="14" s="132" customFormat="1" ht="18.75" spans="1:11">
      <c r="A14" s="143"/>
      <c r="B14" s="143"/>
      <c r="C14" s="143"/>
      <c r="D14" s="143"/>
      <c r="E14" s="143"/>
      <c r="F14" s="143"/>
      <c r="G14" s="143"/>
      <c r="H14" s="143"/>
      <c r="I14" s="143"/>
    </row>
    <row r="15" s="132" customFormat="1" ht="18.75" spans="1:11">
      <c r="A15" s="143"/>
      <c r="B15" s="143"/>
      <c r="C15" s="143"/>
      <c r="D15" s="143"/>
      <c r="E15" s="143"/>
      <c r="F15" s="143"/>
      <c r="G15" s="143"/>
      <c r="H15" s="143"/>
      <c r="I15" s="143"/>
    </row>
  </sheetData>
  <mergeCells count="12">
    <mergeCell ref="A1:I1"/>
    <mergeCell ref="A2:I2"/>
    <mergeCell ref="A3:I3"/>
    <mergeCell ref="A5:I5"/>
    <mergeCell ref="A6:I6"/>
    <mergeCell ref="A7:I7"/>
    <mergeCell ref="A8:I8"/>
    <mergeCell ref="A9:I9"/>
    <mergeCell ref="A10:I10"/>
    <mergeCell ref="A11:I11"/>
    <mergeCell ref="A12:I12"/>
    <mergeCell ref="A13:I13"/>
  </mergeCells>
  <printOptions horizontalCentered="1"/>
  <pageMargins left="0.393055555555556" right="0.393055555555556" top="0.786805555555556" bottom="0.786805555555556" header="0.5" footer="0.5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workbookViewId="0">
      <selection activeCell="C6" sqref="C6:C7"/>
    </sheetView>
  </sheetViews>
  <sheetFormatPr defaultColWidth="9.14285714285714" defaultRowHeight="29" customHeight="1" outlineLevelRow="5" outlineLevelCol="5"/>
  <cols>
    <col min="1" max="1" width="9.14285714285714" style="126"/>
    <col min="2" max="2" width="51.4285714285714" style="126" customWidth="1"/>
    <col min="3" max="5" width="16.7142857142857" style="126" customWidth="1"/>
    <col min="6" max="6" width="29.1428571428571" style="126" customWidth="1"/>
    <col min="7" max="16384" width="9.14285714285714" style="126"/>
  </cols>
  <sheetData>
    <row r="1" s="126" customFormat="1" ht="50" customHeight="1" spans="1:6">
      <c r="A1" s="127" t="s">
        <v>17</v>
      </c>
      <c r="B1" s="127"/>
      <c r="C1" s="127"/>
      <c r="D1" s="127"/>
      <c r="E1" s="127"/>
      <c r="F1" s="127"/>
    </row>
    <row r="2" s="126" customFormat="1" ht="32" customHeight="1" spans="1:6">
      <c r="A2" s="128" t="s">
        <v>18</v>
      </c>
      <c r="B2" s="128"/>
      <c r="C2" s="128"/>
      <c r="D2" s="128"/>
      <c r="E2" s="128"/>
    </row>
    <row r="3" s="126" customFormat="1" ht="39" customHeight="1" spans="1:6">
      <c r="A3" s="129" t="s">
        <v>19</v>
      </c>
      <c r="B3" s="129" t="s">
        <v>20</v>
      </c>
      <c r="C3" s="129" t="s">
        <v>21</v>
      </c>
      <c r="D3" s="129" t="s">
        <v>22</v>
      </c>
      <c r="E3" s="129" t="s">
        <v>23</v>
      </c>
      <c r="F3" s="129" t="s">
        <v>24</v>
      </c>
    </row>
    <row r="4" s="126" customFormat="1" ht="56" customHeight="1" spans="1:6">
      <c r="A4" s="129">
        <v>1</v>
      </c>
      <c r="B4" s="130" t="s">
        <v>25</v>
      </c>
      <c r="C4" s="131"/>
      <c r="D4" s="131">
        <f>C4*0.09</f>
        <v>0</v>
      </c>
      <c r="E4" s="131">
        <f>C4+D4</f>
        <v>0</v>
      </c>
      <c r="F4" s="129"/>
    </row>
    <row r="5" s="126" customFormat="1" ht="56" customHeight="1" spans="1:6">
      <c r="A5" s="129">
        <v>2</v>
      </c>
      <c r="B5" s="130" t="s">
        <v>26</v>
      </c>
      <c r="C5" s="131"/>
      <c r="D5" s="131">
        <f>C5*0.09</f>
        <v>0</v>
      </c>
      <c r="E5" s="131">
        <f>C5+D5</f>
        <v>0</v>
      </c>
      <c r="F5" s="129"/>
    </row>
    <row r="6" s="126" customFormat="1" ht="49" customHeight="1" spans="1:6">
      <c r="A6" s="129">
        <v>3</v>
      </c>
      <c r="B6" s="129" t="s">
        <v>27</v>
      </c>
      <c r="C6" s="131"/>
      <c r="D6" s="131"/>
      <c r="E6" s="131">
        <f>SUM(E4:E5)</f>
        <v>0</v>
      </c>
      <c r="F6" s="129"/>
    </row>
  </sheetData>
  <mergeCells count="2">
    <mergeCell ref="A1:F1"/>
    <mergeCell ref="A2:E2"/>
  </mergeCells>
  <printOptions horizontalCentered="1"/>
  <pageMargins left="0.236111111111111" right="0.236111111111111" top="0.786805555555556" bottom="0.786805555555556" header="0.5" footer="0.5"/>
  <pageSetup paperSize="9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S30"/>
  <sheetViews>
    <sheetView showGridLines="0" tabSelected="1" view="pageBreakPreview" zoomScale="90" zoomScaleNormal="100" workbookViewId="0">
      <pane ySplit="4" topLeftCell="A24" activePane="bottomLeft" state="frozen"/>
      <selection/>
      <selection pane="bottomLeft" activeCell="D41" sqref="D41"/>
    </sheetView>
  </sheetViews>
  <sheetFormatPr defaultColWidth="9" defaultRowHeight="12"/>
  <cols>
    <col min="1" max="1" width="6.57142857142857" style="66" customWidth="1"/>
    <col min="2" max="2" width="24.9142857142857" style="66" customWidth="1"/>
    <col min="3" max="3" width="45.552380952381" style="66" customWidth="1"/>
    <col min="4" max="4" width="19.6761904761905" style="70" customWidth="1"/>
    <col min="5" max="5" width="7.42857142857143" style="66" customWidth="1"/>
    <col min="6" max="6" width="10.7142857142857" style="66" customWidth="1"/>
    <col min="7" max="7" width="11.7142857142857" style="66" customWidth="1"/>
    <col min="8" max="9" width="10.7142857142857" style="66" customWidth="1"/>
    <col min="10" max="10" width="11.7142857142857" style="71" customWidth="1"/>
    <col min="11" max="12" width="7.85714285714286" style="66" customWidth="1"/>
    <col min="13" max="13" width="10" style="66" customWidth="1"/>
    <col min="14" max="14" width="11.7142857142857" style="66" customWidth="1"/>
    <col min="15" max="15" width="10.8571428571429" style="66" customWidth="1"/>
    <col min="16" max="16" width="11.1047619047619" style="66" customWidth="1"/>
    <col min="17" max="17" width="13.7142857142857" style="71" customWidth="1"/>
    <col min="18" max="18" width="17.1428571428571" style="72" hidden="1" customWidth="1"/>
    <col min="19" max="16384" width="9" style="66"/>
  </cols>
  <sheetData>
    <row r="1" ht="33" customHeight="1" spans="1:18">
      <c r="A1" s="73" t="s">
        <v>28</v>
      </c>
      <c r="B1" s="73"/>
      <c r="C1" s="73"/>
      <c r="D1" s="73"/>
      <c r="E1" s="73"/>
      <c r="F1" s="73"/>
      <c r="G1" s="73"/>
      <c r="H1" s="73"/>
      <c r="I1" s="73"/>
      <c r="J1" s="74"/>
      <c r="K1" s="73"/>
      <c r="L1" s="73"/>
      <c r="M1" s="73"/>
      <c r="N1" s="73"/>
      <c r="O1" s="73"/>
      <c r="P1" s="73"/>
      <c r="Q1" s="74"/>
    </row>
    <row r="2" s="2" customFormat="1" ht="23" customHeight="1" spans="1:18">
      <c r="A2" s="75" t="s">
        <v>18</v>
      </c>
      <c r="B2" s="75"/>
      <c r="C2" s="75"/>
      <c r="D2" s="76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7"/>
    </row>
    <row r="3" s="65" customFormat="1" ht="25" customHeight="1" spans="1:18">
      <c r="A3" s="78" t="s">
        <v>19</v>
      </c>
      <c r="B3" s="78" t="s">
        <v>20</v>
      </c>
      <c r="C3" s="78" t="s">
        <v>29</v>
      </c>
      <c r="D3" s="79" t="s">
        <v>30</v>
      </c>
      <c r="E3" s="78" t="s">
        <v>31</v>
      </c>
      <c r="F3" s="79" t="s">
        <v>32</v>
      </c>
      <c r="G3" s="79" t="s">
        <v>33</v>
      </c>
      <c r="H3" s="79" t="s">
        <v>34</v>
      </c>
      <c r="I3" s="79" t="s">
        <v>35</v>
      </c>
      <c r="J3" s="80" t="s">
        <v>36</v>
      </c>
      <c r="K3" s="79" t="s">
        <v>37</v>
      </c>
      <c r="L3" s="79" t="s">
        <v>38</v>
      </c>
      <c r="M3" s="79" t="s">
        <v>39</v>
      </c>
      <c r="N3" s="79" t="s">
        <v>40</v>
      </c>
      <c r="O3" s="79" t="s">
        <v>41</v>
      </c>
      <c r="P3" s="79" t="s">
        <v>42</v>
      </c>
      <c r="Q3" s="80" t="s">
        <v>24</v>
      </c>
      <c r="R3" s="77"/>
    </row>
    <row r="4" s="65" customFormat="1" ht="51" customHeight="1" spans="1:18">
      <c r="A4" s="78"/>
      <c r="B4" s="78"/>
      <c r="C4" s="78"/>
      <c r="D4" s="81"/>
      <c r="E4" s="78"/>
      <c r="F4" s="81"/>
      <c r="G4" s="81"/>
      <c r="H4" s="81"/>
      <c r="I4" s="81"/>
      <c r="J4" s="80"/>
      <c r="K4" s="81"/>
      <c r="L4" s="81"/>
      <c r="M4" s="81"/>
      <c r="N4" s="81"/>
      <c r="O4" s="81"/>
      <c r="P4" s="81"/>
      <c r="Q4" s="82"/>
      <c r="R4" s="77"/>
    </row>
    <row r="5" s="66" customFormat="1" ht="80" customHeight="1" spans="1:18">
      <c r="A5" s="83">
        <v>1</v>
      </c>
      <c r="B5" s="84" t="s">
        <v>43</v>
      </c>
      <c r="C5" s="84" t="s">
        <v>44</v>
      </c>
      <c r="D5" s="83" t="s">
        <v>45</v>
      </c>
      <c r="E5" s="85" t="s">
        <v>46</v>
      </c>
      <c r="F5" s="86">
        <f>32.3</f>
        <v>32.3</v>
      </c>
      <c r="G5" s="86">
        <v>22</v>
      </c>
      <c r="H5" s="87"/>
      <c r="I5" s="87">
        <v>15</v>
      </c>
      <c r="J5" s="88">
        <f t="shared" ref="J5:J12" si="0">SUM(F5:I5)</f>
        <v>69.3</v>
      </c>
      <c r="K5" s="89"/>
      <c r="L5" s="89"/>
      <c r="M5" s="89"/>
      <c r="N5" s="89"/>
      <c r="O5" s="89"/>
      <c r="P5" s="89"/>
      <c r="Q5" s="90" t="s">
        <v>47</v>
      </c>
      <c r="R5" s="72" t="s">
        <v>48</v>
      </c>
    </row>
    <row r="6" s="66" customFormat="1" ht="78" customHeight="1" spans="1:18">
      <c r="A6" s="83">
        <f t="shared" ref="A6:A12" si="1">A5+1</f>
        <v>2</v>
      </c>
      <c r="B6" s="84" t="s">
        <v>49</v>
      </c>
      <c r="C6" s="84" t="s">
        <v>44</v>
      </c>
      <c r="D6" s="83" t="s">
        <v>50</v>
      </c>
      <c r="E6" s="85" t="s">
        <v>46</v>
      </c>
      <c r="F6" s="86">
        <f>404.99+51.8</f>
        <v>456.79</v>
      </c>
      <c r="G6" s="86">
        <v>141.4</v>
      </c>
      <c r="H6" s="87">
        <v>64.48</v>
      </c>
      <c r="I6" s="87">
        <f>322.45+20</f>
        <v>342.45</v>
      </c>
      <c r="J6" s="88">
        <f t="shared" si="0"/>
        <v>1005.12</v>
      </c>
      <c r="K6" s="89"/>
      <c r="L6" s="89"/>
      <c r="M6" s="89"/>
      <c r="N6" s="89"/>
      <c r="O6" s="89"/>
      <c r="P6" s="89"/>
      <c r="Q6" s="90" t="s">
        <v>47</v>
      </c>
      <c r="R6" s="72" t="s">
        <v>48</v>
      </c>
    </row>
    <row r="7" s="66" customFormat="1" ht="42" customHeight="1" spans="1:18">
      <c r="A7" s="83">
        <f t="shared" si="1"/>
        <v>3</v>
      </c>
      <c r="B7" s="91" t="s">
        <v>51</v>
      </c>
      <c r="C7" s="36" t="s">
        <v>52</v>
      </c>
      <c r="D7" s="83" t="s">
        <v>53</v>
      </c>
      <c r="E7" s="85" t="s">
        <v>54</v>
      </c>
      <c r="F7" s="92"/>
      <c r="G7" s="86">
        <v>9.06</v>
      </c>
      <c r="H7" s="86">
        <v>7.32</v>
      </c>
      <c r="I7" s="93">
        <v>17.54</v>
      </c>
      <c r="J7" s="88">
        <f t="shared" si="0"/>
        <v>33.92</v>
      </c>
      <c r="K7" s="89"/>
      <c r="L7" s="89"/>
      <c r="M7" s="89"/>
      <c r="N7" s="89"/>
      <c r="O7" s="89"/>
      <c r="P7" s="89"/>
      <c r="Q7" s="90"/>
      <c r="R7" s="94"/>
    </row>
    <row r="8" s="66" customFormat="1" ht="65" customHeight="1" spans="1:18">
      <c r="A8" s="83">
        <f t="shared" si="1"/>
        <v>4</v>
      </c>
      <c r="B8" s="91" t="s">
        <v>55</v>
      </c>
      <c r="C8" s="36" t="s">
        <v>56</v>
      </c>
      <c r="D8" s="83" t="s">
        <v>53</v>
      </c>
      <c r="E8" s="85" t="s">
        <v>54</v>
      </c>
      <c r="F8" s="86"/>
      <c r="G8" s="87"/>
      <c r="H8" s="86">
        <v>31.4</v>
      </c>
      <c r="I8" s="92"/>
      <c r="J8" s="88">
        <f t="shared" si="0"/>
        <v>31.4</v>
      </c>
      <c r="K8" s="89"/>
      <c r="L8" s="89"/>
      <c r="M8" s="89"/>
      <c r="N8" s="89"/>
      <c r="O8" s="89"/>
      <c r="P8" s="89"/>
      <c r="Q8" s="90" t="s">
        <v>57</v>
      </c>
      <c r="R8" s="94"/>
    </row>
    <row r="9" s="66" customFormat="1" ht="40" customHeight="1" spans="1:18">
      <c r="A9" s="83">
        <f t="shared" si="1"/>
        <v>5</v>
      </c>
      <c r="B9" s="91" t="s">
        <v>58</v>
      </c>
      <c r="C9" s="36" t="s">
        <v>59</v>
      </c>
      <c r="D9" s="83" t="s">
        <v>53</v>
      </c>
      <c r="E9" s="85" t="s">
        <v>54</v>
      </c>
      <c r="F9" s="86">
        <v>6.3</v>
      </c>
      <c r="G9" s="87"/>
      <c r="H9" s="86"/>
      <c r="I9" s="92"/>
      <c r="J9" s="88">
        <f t="shared" si="0"/>
        <v>6.3</v>
      </c>
      <c r="K9" s="89"/>
      <c r="L9" s="89"/>
      <c r="M9" s="89"/>
      <c r="N9" s="89"/>
      <c r="O9" s="89"/>
      <c r="P9" s="89"/>
      <c r="Q9" s="90"/>
      <c r="R9" s="94"/>
    </row>
    <row r="10" s="66" customFormat="1" ht="68" customHeight="1" spans="1:18">
      <c r="A10" s="83">
        <f t="shared" si="1"/>
        <v>6</v>
      </c>
      <c r="B10" s="91" t="s">
        <v>55</v>
      </c>
      <c r="C10" s="36" t="s">
        <v>60</v>
      </c>
      <c r="D10" s="83" t="s">
        <v>53</v>
      </c>
      <c r="E10" s="85" t="s">
        <v>54</v>
      </c>
      <c r="F10" s="86"/>
      <c r="G10" s="87"/>
      <c r="H10" s="86">
        <v>2.56</v>
      </c>
      <c r="I10" s="95"/>
      <c r="J10" s="88">
        <f t="shared" si="0"/>
        <v>2.56</v>
      </c>
      <c r="K10" s="89"/>
      <c r="L10" s="89"/>
      <c r="M10" s="89"/>
      <c r="N10" s="89"/>
      <c r="O10" s="89"/>
      <c r="P10" s="89"/>
      <c r="Q10" s="90" t="s">
        <v>57</v>
      </c>
      <c r="R10" s="94"/>
    </row>
    <row r="11" s="66" customFormat="1" ht="78" customHeight="1" spans="1:18">
      <c r="A11" s="83">
        <f t="shared" si="1"/>
        <v>7</v>
      </c>
      <c r="B11" s="91" t="s">
        <v>61</v>
      </c>
      <c r="C11" s="36" t="s">
        <v>62</v>
      </c>
      <c r="D11" s="83" t="s">
        <v>53</v>
      </c>
      <c r="E11" s="85" t="s">
        <v>54</v>
      </c>
      <c r="F11" s="96">
        <v>47</v>
      </c>
      <c r="G11" s="96"/>
      <c r="H11" s="87"/>
      <c r="I11" s="87"/>
      <c r="J11" s="88">
        <f t="shared" si="0"/>
        <v>47</v>
      </c>
      <c r="K11" s="89"/>
      <c r="L11" s="89"/>
      <c r="M11" s="89"/>
      <c r="N11" s="89"/>
      <c r="O11" s="89"/>
      <c r="P11" s="89"/>
      <c r="Q11" s="90" t="s">
        <v>63</v>
      </c>
      <c r="R11" s="94"/>
    </row>
    <row r="12" s="66" customFormat="1" ht="43" customHeight="1" spans="1:18">
      <c r="A12" s="83">
        <f t="shared" si="1"/>
        <v>8</v>
      </c>
      <c r="B12" s="91" t="s">
        <v>64</v>
      </c>
      <c r="C12" s="97" t="s">
        <v>65</v>
      </c>
      <c r="D12" s="83" t="s">
        <v>53</v>
      </c>
      <c r="E12" s="85" t="s">
        <v>54</v>
      </c>
      <c r="F12" s="87"/>
      <c r="G12" s="86">
        <v>9.99</v>
      </c>
      <c r="H12" s="87"/>
      <c r="I12" s="87"/>
      <c r="J12" s="88">
        <f t="shared" si="0"/>
        <v>9.99</v>
      </c>
      <c r="K12" s="89"/>
      <c r="L12" s="89"/>
      <c r="M12" s="89"/>
      <c r="N12" s="89"/>
      <c r="O12" s="89"/>
      <c r="P12" s="89"/>
      <c r="Q12" s="90" t="s">
        <v>66</v>
      </c>
      <c r="R12" s="94"/>
    </row>
    <row r="13" s="66" customFormat="1" ht="36" hidden="1" spans="1:18">
      <c r="A13" s="83"/>
      <c r="B13" s="98" t="s">
        <v>67</v>
      </c>
      <c r="C13" s="99" t="s">
        <v>68</v>
      </c>
      <c r="D13" s="100" t="s">
        <v>69</v>
      </c>
      <c r="E13" s="101" t="s">
        <v>54</v>
      </c>
      <c r="F13" s="102">
        <v>13.51</v>
      </c>
      <c r="G13" s="102"/>
      <c r="H13" s="102"/>
      <c r="I13" s="102"/>
      <c r="J13" s="88"/>
      <c r="K13" s="103"/>
      <c r="L13" s="103"/>
      <c r="M13" s="103"/>
      <c r="N13" s="103"/>
      <c r="O13" s="103"/>
      <c r="P13" s="103"/>
      <c r="Q13" s="104"/>
      <c r="R13" s="94" t="s">
        <v>70</v>
      </c>
    </row>
    <row r="14" s="66" customFormat="1" ht="36" hidden="1" spans="1:18">
      <c r="A14" s="83"/>
      <c r="B14" s="98" t="s">
        <v>71</v>
      </c>
      <c r="C14" s="99" t="s">
        <v>72</v>
      </c>
      <c r="D14" s="100" t="s">
        <v>69</v>
      </c>
      <c r="E14" s="101" t="s">
        <v>54</v>
      </c>
      <c r="F14" s="102"/>
      <c r="G14" s="102"/>
      <c r="H14" s="102">
        <v>11.93</v>
      </c>
      <c r="I14" s="102"/>
      <c r="J14" s="88"/>
      <c r="K14" s="103"/>
      <c r="L14" s="103"/>
      <c r="M14" s="103"/>
      <c r="N14" s="103"/>
      <c r="O14" s="103"/>
      <c r="P14" s="103"/>
      <c r="Q14" s="104"/>
      <c r="R14" s="94" t="s">
        <v>70</v>
      </c>
    </row>
    <row r="15" s="66" customFormat="1" ht="47" customHeight="1" spans="1:18">
      <c r="A15" s="83">
        <f>A12+1</f>
        <v>9</v>
      </c>
      <c r="B15" s="105" t="s">
        <v>73</v>
      </c>
      <c r="C15" s="106" t="s">
        <v>74</v>
      </c>
      <c r="D15" s="83" t="s">
        <v>53</v>
      </c>
      <c r="E15" s="107" t="s">
        <v>54</v>
      </c>
      <c r="F15" s="87">
        <v>0.165</v>
      </c>
      <c r="G15" s="87"/>
      <c r="H15" s="86">
        <v>8.96</v>
      </c>
      <c r="I15" s="87"/>
      <c r="J15" s="88">
        <f t="shared" ref="J15:J24" si="2">SUM(F15:I15)</f>
        <v>9.125</v>
      </c>
      <c r="K15" s="89"/>
      <c r="L15" s="89"/>
      <c r="M15" s="89"/>
      <c r="N15" s="89"/>
      <c r="O15" s="89"/>
      <c r="P15" s="89"/>
      <c r="Q15" s="90"/>
      <c r="R15" s="72"/>
    </row>
    <row r="16" s="66" customFormat="1" ht="79" customHeight="1" spans="1:18">
      <c r="A16" s="83">
        <f t="shared" ref="A16:A27" si="3">A15+1</f>
        <v>10</v>
      </c>
      <c r="B16" s="91" t="s">
        <v>75</v>
      </c>
      <c r="C16" s="36" t="s">
        <v>76</v>
      </c>
      <c r="D16" s="83" t="s">
        <v>53</v>
      </c>
      <c r="E16" s="107" t="s">
        <v>54</v>
      </c>
      <c r="F16" s="108">
        <v>28.56</v>
      </c>
      <c r="G16" s="96"/>
      <c r="H16" s="96"/>
      <c r="I16" s="86"/>
      <c r="J16" s="88">
        <f t="shared" si="2"/>
        <v>28.56</v>
      </c>
      <c r="K16" s="89"/>
      <c r="L16" s="90"/>
      <c r="M16" s="90"/>
      <c r="N16" s="89"/>
      <c r="O16" s="89"/>
      <c r="P16" s="89"/>
      <c r="Q16" s="90" t="s">
        <v>32</v>
      </c>
      <c r="R16" s="72"/>
    </row>
    <row r="17" s="67" customFormat="1" ht="110" customHeight="1" spans="1:19">
      <c r="A17" s="83">
        <f t="shared" si="3"/>
        <v>11</v>
      </c>
      <c r="B17" s="91" t="s">
        <v>77</v>
      </c>
      <c r="C17" s="36" t="s">
        <v>78</v>
      </c>
      <c r="D17" s="83" t="s">
        <v>79</v>
      </c>
      <c r="E17" s="107" t="s">
        <v>80</v>
      </c>
      <c r="F17" s="108">
        <f>39.64*2.35*8/1000+2.84-7.85*4*28.56/1000</f>
        <v>2.688448</v>
      </c>
      <c r="G17" s="96"/>
      <c r="H17" s="96"/>
      <c r="I17" s="86"/>
      <c r="J17" s="88">
        <f t="shared" si="2"/>
        <v>2.688448</v>
      </c>
      <c r="K17" s="89"/>
      <c r="L17" s="89"/>
      <c r="M17" s="89"/>
      <c r="N17" s="89"/>
      <c r="O17" s="89"/>
      <c r="P17" s="89"/>
      <c r="Q17" s="90" t="s">
        <v>32</v>
      </c>
      <c r="R17" s="94"/>
    </row>
    <row r="18" s="66" customFormat="1" ht="54" customHeight="1" spans="1:19">
      <c r="A18" s="83">
        <f t="shared" si="3"/>
        <v>12</v>
      </c>
      <c r="B18" s="91" t="s">
        <v>81</v>
      </c>
      <c r="C18" s="36" t="s">
        <v>82</v>
      </c>
      <c r="D18" s="83" t="s">
        <v>83</v>
      </c>
      <c r="E18" s="107" t="s">
        <v>84</v>
      </c>
      <c r="F18" s="108">
        <f>24+16+86</f>
        <v>126</v>
      </c>
      <c r="G18" s="96"/>
      <c r="H18" s="96"/>
      <c r="I18" s="86"/>
      <c r="J18" s="88">
        <f t="shared" si="2"/>
        <v>126</v>
      </c>
      <c r="K18" s="89"/>
      <c r="L18" s="90"/>
      <c r="M18" s="90"/>
      <c r="N18" s="89"/>
      <c r="O18" s="89"/>
      <c r="P18" s="89"/>
      <c r="Q18" s="90" t="s">
        <v>32</v>
      </c>
      <c r="R18" s="72"/>
    </row>
    <row r="19" s="66" customFormat="1" ht="55" customHeight="1" spans="1:19">
      <c r="A19" s="83">
        <f t="shared" si="3"/>
        <v>13</v>
      </c>
      <c r="B19" s="91" t="s">
        <v>85</v>
      </c>
      <c r="C19" s="36" t="s">
        <v>86</v>
      </c>
      <c r="D19" s="83" t="s">
        <v>83</v>
      </c>
      <c r="E19" s="107" t="s">
        <v>84</v>
      </c>
      <c r="F19" s="108">
        <f>8*6</f>
        <v>48</v>
      </c>
      <c r="G19" s="96"/>
      <c r="H19" s="96"/>
      <c r="I19" s="86"/>
      <c r="J19" s="88">
        <f t="shared" si="2"/>
        <v>48</v>
      </c>
      <c r="K19" s="89"/>
      <c r="L19" s="90"/>
      <c r="M19" s="90"/>
      <c r="N19" s="89"/>
      <c r="O19" s="89"/>
      <c r="P19" s="89"/>
      <c r="Q19" s="90" t="s">
        <v>32</v>
      </c>
      <c r="R19" s="72"/>
    </row>
    <row r="20" s="67" customFormat="1" ht="103" customHeight="1" spans="1:19">
      <c r="A20" s="83">
        <f t="shared" si="3"/>
        <v>14</v>
      </c>
      <c r="B20" s="91" t="s">
        <v>87</v>
      </c>
      <c r="C20" s="36" t="s">
        <v>88</v>
      </c>
      <c r="D20" s="83" t="s">
        <v>79</v>
      </c>
      <c r="E20" s="107" t="s">
        <v>80</v>
      </c>
      <c r="F20" s="108">
        <v>0.532</v>
      </c>
      <c r="G20" s="87"/>
      <c r="H20" s="87"/>
      <c r="I20" s="86"/>
      <c r="J20" s="88">
        <f t="shared" si="2"/>
        <v>0.532</v>
      </c>
      <c r="K20" s="89"/>
      <c r="L20" s="89"/>
      <c r="M20" s="89"/>
      <c r="N20" s="89"/>
      <c r="O20" s="89"/>
      <c r="P20" s="89"/>
      <c r="Q20" s="90" t="s">
        <v>32</v>
      </c>
      <c r="R20" s="94"/>
    </row>
    <row r="21" s="66" customFormat="1" ht="50" customHeight="1" spans="1:19">
      <c r="A21" s="83">
        <f t="shared" si="3"/>
        <v>15</v>
      </c>
      <c r="B21" s="105" t="s">
        <v>89</v>
      </c>
      <c r="C21" s="106" t="s">
        <v>90</v>
      </c>
      <c r="D21" s="83" t="s">
        <v>50</v>
      </c>
      <c r="E21" s="87" t="s">
        <v>46</v>
      </c>
      <c r="F21" s="87"/>
      <c r="G21" s="86">
        <v>28.7</v>
      </c>
      <c r="H21" s="87">
        <v>8.4</v>
      </c>
      <c r="I21" s="87"/>
      <c r="J21" s="88">
        <f t="shared" si="2"/>
        <v>37.1</v>
      </c>
      <c r="K21" s="89"/>
      <c r="L21" s="89"/>
      <c r="M21" s="89"/>
      <c r="N21" s="89"/>
      <c r="O21" s="89"/>
      <c r="P21" s="89"/>
      <c r="Q21" s="90" t="s">
        <v>66</v>
      </c>
      <c r="R21" s="72"/>
    </row>
    <row r="22" s="67" customFormat="1" ht="30" customHeight="1" spans="1:19">
      <c r="A22" s="83">
        <f t="shared" si="3"/>
        <v>16</v>
      </c>
      <c r="B22" s="91" t="s">
        <v>91</v>
      </c>
      <c r="C22" s="97" t="s">
        <v>92</v>
      </c>
      <c r="D22" s="83" t="s">
        <v>79</v>
      </c>
      <c r="E22" s="107" t="s">
        <v>80</v>
      </c>
      <c r="F22" s="86"/>
      <c r="G22" s="87"/>
      <c r="H22" s="87"/>
      <c r="I22" s="109">
        <v>0.26</v>
      </c>
      <c r="J22" s="88">
        <f t="shared" si="2"/>
        <v>0.26</v>
      </c>
      <c r="K22" s="89"/>
      <c r="L22" s="89"/>
      <c r="M22" s="89"/>
      <c r="N22" s="89"/>
      <c r="O22" s="89"/>
      <c r="P22" s="89"/>
      <c r="Q22" s="90"/>
      <c r="R22" s="94"/>
    </row>
    <row r="23" s="67" customFormat="1" ht="133" customHeight="1" spans="1:19">
      <c r="A23" s="83">
        <f t="shared" si="3"/>
        <v>17</v>
      </c>
      <c r="B23" s="91" t="s">
        <v>93</v>
      </c>
      <c r="C23" s="97" t="s">
        <v>94</v>
      </c>
      <c r="D23" s="83" t="s">
        <v>79</v>
      </c>
      <c r="E23" s="107" t="s">
        <v>80</v>
      </c>
      <c r="F23" s="86"/>
      <c r="G23" s="87"/>
      <c r="H23" s="87"/>
      <c r="I23" s="109">
        <f>6.194+0.073</f>
        <v>6.267</v>
      </c>
      <c r="J23" s="88">
        <f t="shared" si="2"/>
        <v>6.267</v>
      </c>
      <c r="K23" s="89"/>
      <c r="L23" s="89"/>
      <c r="M23" s="89"/>
      <c r="N23" s="89"/>
      <c r="O23" s="89"/>
      <c r="P23" s="89"/>
      <c r="Q23" s="90"/>
      <c r="R23" s="110"/>
    </row>
    <row r="24" s="68" customFormat="1" ht="111" customHeight="1" spans="1:19">
      <c r="A24" s="83">
        <f t="shared" si="3"/>
        <v>18</v>
      </c>
      <c r="B24" s="36" t="s">
        <v>95</v>
      </c>
      <c r="C24" s="97" t="s">
        <v>96</v>
      </c>
      <c r="D24" s="83" t="s">
        <v>79</v>
      </c>
      <c r="E24" s="107" t="s">
        <v>80</v>
      </c>
      <c r="F24" s="86"/>
      <c r="G24" s="87"/>
      <c r="H24" s="87"/>
      <c r="I24" s="109">
        <v>1.578</v>
      </c>
      <c r="J24" s="88">
        <f t="shared" si="2"/>
        <v>1.578</v>
      </c>
      <c r="K24" s="89"/>
      <c r="L24" s="89"/>
      <c r="M24" s="89"/>
      <c r="N24" s="89"/>
      <c r="O24" s="89"/>
      <c r="P24" s="89"/>
      <c r="Q24" s="90"/>
      <c r="R24" s="94"/>
    </row>
    <row r="25" s="69" customFormat="1" ht="29" customHeight="1" spans="1:19">
      <c r="A25" s="83">
        <f t="shared" si="3"/>
        <v>19</v>
      </c>
      <c r="B25" s="111" t="s">
        <v>97</v>
      </c>
      <c r="C25" s="112"/>
      <c r="D25" s="113"/>
      <c r="E25" s="114" t="s">
        <v>2</v>
      </c>
      <c r="F25" s="114"/>
      <c r="G25" s="114"/>
      <c r="H25" s="114"/>
      <c r="I25" s="114"/>
      <c r="J25" s="90"/>
      <c r="K25" s="115"/>
      <c r="L25" s="115"/>
      <c r="M25" s="115"/>
      <c r="N25" s="115"/>
      <c r="O25" s="115"/>
      <c r="P25" s="89"/>
      <c r="Q25" s="90"/>
      <c r="R25" s="72"/>
    </row>
    <row r="26" s="69" customFormat="1" ht="29" customHeight="1" spans="1:19">
      <c r="A26" s="83">
        <f t="shared" si="3"/>
        <v>20</v>
      </c>
      <c r="B26" s="111" t="s">
        <v>98</v>
      </c>
      <c r="C26" s="112"/>
      <c r="D26" s="113"/>
      <c r="E26" s="114" t="s">
        <v>2</v>
      </c>
      <c r="F26" s="114"/>
      <c r="G26" s="114"/>
      <c r="H26" s="114"/>
      <c r="I26" s="114"/>
      <c r="J26" s="90"/>
      <c r="K26" s="115"/>
      <c r="L26" s="115"/>
      <c r="M26" s="115"/>
      <c r="N26" s="115"/>
      <c r="O26" s="115"/>
      <c r="P26" s="89"/>
      <c r="Q26" s="90"/>
      <c r="R26" s="72"/>
    </row>
    <row r="27" s="65" customFormat="1" ht="29" customHeight="1" spans="1:19">
      <c r="A27" s="83">
        <f t="shared" si="3"/>
        <v>21</v>
      </c>
      <c r="B27" s="116" t="s">
        <v>99</v>
      </c>
      <c r="C27" s="117"/>
      <c r="D27" s="117"/>
      <c r="E27" s="114" t="s">
        <v>2</v>
      </c>
      <c r="F27" s="114"/>
      <c r="G27" s="114"/>
      <c r="H27" s="114"/>
      <c r="I27" s="114"/>
      <c r="J27" s="118"/>
      <c r="K27" s="114"/>
      <c r="L27" s="114"/>
      <c r="M27" s="114"/>
      <c r="N27" s="114"/>
      <c r="O27" s="114"/>
      <c r="P27" s="118"/>
      <c r="Q27" s="119"/>
      <c r="R27" s="77"/>
    </row>
    <row r="28" ht="113" customHeight="1" spans="1:19">
      <c r="A28" s="120" t="s">
        <v>100</v>
      </c>
      <c r="B28" s="121"/>
      <c r="C28" s="121"/>
      <c r="D28" s="122"/>
      <c r="E28" s="121"/>
      <c r="F28" s="121"/>
      <c r="G28" s="121"/>
      <c r="H28" s="121"/>
      <c r="I28" s="121"/>
      <c r="J28" s="123"/>
      <c r="K28" s="121"/>
      <c r="L28" s="121"/>
      <c r="M28" s="121"/>
      <c r="N28" s="121"/>
      <c r="O28" s="121"/>
      <c r="P28" s="121"/>
      <c r="Q28" s="123"/>
    </row>
    <row r="29" s="1" customFormat="1" ht="22" customHeight="1" spans="1:19">
      <c r="A29" s="61"/>
      <c r="B29" s="62" t="s">
        <v>101</v>
      </c>
      <c r="C29" s="62"/>
      <c r="D29" s="62" t="s">
        <v>102</v>
      </c>
      <c r="E29" s="61"/>
      <c r="F29" s="61"/>
      <c r="G29" s="61"/>
      <c r="H29" s="61"/>
      <c r="I29" s="61"/>
      <c r="J29" s="63"/>
      <c r="K29" s="63"/>
      <c r="L29" s="63"/>
      <c r="M29" s="63"/>
      <c r="N29" s="63"/>
      <c r="O29" s="63"/>
      <c r="P29" s="63"/>
      <c r="Q29" s="62"/>
      <c r="S29" s="10"/>
    </row>
    <row r="30" ht="37" hidden="1" customHeight="1" spans="1:19">
      <c r="A30" s="124" t="s">
        <v>103</v>
      </c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</row>
  </sheetData>
  <mergeCells count="24">
    <mergeCell ref="A1:Q1"/>
    <mergeCell ref="A2:Q2"/>
    <mergeCell ref="B25:C25"/>
    <mergeCell ref="B26:C26"/>
    <mergeCell ref="B27:C27"/>
    <mergeCell ref="A28:Q28"/>
    <mergeCell ref="A30:Q30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</mergeCells>
  <printOptions horizontalCentered="1"/>
  <pageMargins left="0.196527777777778" right="0.196527777777778" top="0.393055555555556" bottom="0.590277777777778" header="0.196527777777778" footer="0.393055555555556"/>
  <pageSetup paperSize="9" scale="62" orientation="landscape" horizontalDpi="600"/>
  <headerFooter>
    <oddFooter>&amp;C第 &amp;P 页，共 &amp;N 页</oddFooter>
  </headerFooter>
  <rowBreaks count="5" manualBreakCount="5">
    <brk id="17" max="16" man="1"/>
    <brk id="29" max="16383" man="1"/>
    <brk id="29" max="16383" man="1"/>
    <brk id="30" max="16383" man="1"/>
    <brk id="3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4"/>
  <sheetViews>
    <sheetView view="pageBreakPreview" zoomScale="90" zoomScaleNormal="100" topLeftCell="A15" workbookViewId="0">
      <selection activeCell="B25" sqref="B25:Q25"/>
    </sheetView>
  </sheetViews>
  <sheetFormatPr defaultColWidth="9" defaultRowHeight="11.25"/>
  <cols>
    <col min="1" max="1" width="7.71428571428571" style="1" customWidth="1"/>
    <col min="2" max="2" width="21.4285714285714" style="8" customWidth="1"/>
    <col min="3" max="3" width="58.7142857142857" style="8" customWidth="1"/>
    <col min="4" max="4" width="19.1428571428571" style="8" customWidth="1"/>
    <col min="5" max="5" width="7.71428571428571" style="1" customWidth="1"/>
    <col min="6" max="6" width="10.7142857142857" style="1" customWidth="1"/>
    <col min="7" max="7" width="10.7142857142857" style="1" hidden="1" customWidth="1"/>
    <col min="8" max="8" width="10.7142857142857" style="1" customWidth="1"/>
    <col min="9" max="9" width="13" style="1" hidden="1" customWidth="1"/>
    <col min="10" max="13" width="10.8571428571429" style="9" customWidth="1"/>
    <col min="14" max="14" width="15" style="9" customWidth="1"/>
    <col min="15" max="15" width="9.85714285714286" style="9" customWidth="1"/>
    <col min="16" max="16" width="11.4285714285714" style="9" customWidth="1"/>
    <col min="17" max="17" width="15.1428571428571" style="8" customWidth="1"/>
    <col min="18" max="18" width="9" style="1"/>
    <col min="19" max="19" width="22.5714285714286" style="10" customWidth="1"/>
    <col min="20" max="20" width="35.6190476190476" style="1" customWidth="1"/>
    <col min="21" max="25" width="9" style="1"/>
    <col min="26" max="26" width="14.6190476190476" style="1" customWidth="1"/>
    <col min="27" max="16384" width="9" style="1"/>
  </cols>
  <sheetData>
    <row r="1" s="1" customFormat="1" ht="29" customHeight="1" spans="1:20">
      <c r="A1" s="11" t="s">
        <v>104</v>
      </c>
      <c r="B1" s="12"/>
      <c r="C1" s="12"/>
      <c r="D1" s="12"/>
      <c r="E1" s="11"/>
      <c r="F1" s="11"/>
      <c r="G1" s="11"/>
      <c r="H1" s="11"/>
      <c r="I1" s="11"/>
      <c r="J1" s="13"/>
      <c r="K1" s="13"/>
      <c r="L1" s="13"/>
      <c r="M1" s="13"/>
      <c r="N1" s="13"/>
      <c r="O1" s="13"/>
      <c r="P1" s="13"/>
      <c r="Q1" s="12"/>
      <c r="S1" s="10"/>
    </row>
    <row r="2" s="2" customFormat="1" ht="20" customHeight="1" spans="1:20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5"/>
      <c r="K2" s="15"/>
      <c r="L2" s="15"/>
      <c r="M2" s="15"/>
      <c r="N2" s="15"/>
      <c r="O2" s="15"/>
      <c r="P2" s="15"/>
      <c r="Q2" s="14"/>
      <c r="S2" s="16"/>
    </row>
    <row r="3" s="2" customFormat="1" ht="30" customHeight="1" spans="1:20">
      <c r="A3" s="17" t="s">
        <v>19</v>
      </c>
      <c r="B3" s="17" t="s">
        <v>105</v>
      </c>
      <c r="C3" s="17" t="s">
        <v>29</v>
      </c>
      <c r="D3" s="17" t="s">
        <v>30</v>
      </c>
      <c r="E3" s="17" t="s">
        <v>31</v>
      </c>
      <c r="F3" s="18" t="s">
        <v>106</v>
      </c>
      <c r="G3" s="19"/>
      <c r="H3" s="18" t="s">
        <v>107</v>
      </c>
      <c r="I3" s="19"/>
      <c r="J3" s="20" t="s">
        <v>108</v>
      </c>
      <c r="K3" s="20" t="s">
        <v>109</v>
      </c>
      <c r="L3" s="20" t="s">
        <v>110</v>
      </c>
      <c r="M3" s="20"/>
      <c r="N3" s="20" t="s">
        <v>111</v>
      </c>
      <c r="O3" s="20" t="s">
        <v>112</v>
      </c>
      <c r="P3" s="21" t="s">
        <v>113</v>
      </c>
      <c r="Q3" s="17" t="s">
        <v>24</v>
      </c>
      <c r="S3" s="16"/>
    </row>
    <row r="4" s="3" customFormat="1" ht="36" customHeight="1" spans="1:20">
      <c r="A4" s="22"/>
      <c r="B4" s="22"/>
      <c r="C4" s="22"/>
      <c r="D4" s="22"/>
      <c r="E4" s="22"/>
      <c r="F4" s="23"/>
      <c r="G4" s="24" t="s">
        <v>114</v>
      </c>
      <c r="H4" s="23"/>
      <c r="I4" s="24" t="s">
        <v>115</v>
      </c>
      <c r="J4" s="20"/>
      <c r="K4" s="20"/>
      <c r="L4" s="20" t="s">
        <v>116</v>
      </c>
      <c r="M4" s="20" t="s">
        <v>117</v>
      </c>
      <c r="N4" s="20"/>
      <c r="O4" s="20"/>
      <c r="P4" s="21"/>
      <c r="Q4" s="22"/>
      <c r="S4" s="25"/>
    </row>
    <row r="5" s="4" customFormat="1" ht="94" customHeight="1" spans="1:20">
      <c r="A5" s="26">
        <v>1</v>
      </c>
      <c r="B5" s="27" t="s">
        <v>118</v>
      </c>
      <c r="C5" s="28" t="s">
        <v>119</v>
      </c>
      <c r="D5" s="29" t="s">
        <v>120</v>
      </c>
      <c r="E5" s="26" t="s">
        <v>54</v>
      </c>
      <c r="F5" s="30"/>
      <c r="G5" s="30"/>
      <c r="H5" s="30">
        <f>1.8*3.3*1</f>
        <v>5.94</v>
      </c>
      <c r="I5" s="30"/>
      <c r="J5" s="31">
        <f t="shared" ref="J5:J16" si="0">SUM(F5:I5)</f>
        <v>5.94</v>
      </c>
      <c r="K5" s="31"/>
      <c r="L5" s="31"/>
      <c r="M5" s="31"/>
      <c r="N5" s="31"/>
      <c r="O5" s="31"/>
      <c r="P5" s="31"/>
      <c r="Q5" s="26"/>
      <c r="S5" s="32" t="s">
        <v>121</v>
      </c>
    </row>
    <row r="6" s="4" customFormat="1" ht="111" customHeight="1" spans="1:20">
      <c r="A6" s="26">
        <v>2</v>
      </c>
      <c r="B6" s="27" t="s">
        <v>122</v>
      </c>
      <c r="C6" s="28" t="s">
        <v>123</v>
      </c>
      <c r="D6" s="29" t="s">
        <v>120</v>
      </c>
      <c r="E6" s="26" t="s">
        <v>54</v>
      </c>
      <c r="F6" s="30"/>
      <c r="G6" s="30"/>
      <c r="H6" s="30">
        <f>1*3.3*1</f>
        <v>3.3</v>
      </c>
      <c r="I6" s="30"/>
      <c r="J6" s="31">
        <f t="shared" si="0"/>
        <v>3.3</v>
      </c>
      <c r="K6" s="31"/>
      <c r="L6" s="31"/>
      <c r="M6" s="31"/>
      <c r="N6" s="31"/>
      <c r="O6" s="31"/>
      <c r="P6" s="31"/>
      <c r="Q6" s="33"/>
      <c r="S6" s="32" t="s">
        <v>121</v>
      </c>
    </row>
    <row r="7" s="5" customFormat="1" ht="107" customHeight="1" spans="1:20">
      <c r="A7" s="26">
        <v>3</v>
      </c>
      <c r="B7" s="27" t="s">
        <v>118</v>
      </c>
      <c r="C7" s="28" t="s">
        <v>124</v>
      </c>
      <c r="D7" s="29" t="s">
        <v>120</v>
      </c>
      <c r="E7" s="26" t="s">
        <v>54</v>
      </c>
      <c r="F7" s="30">
        <f>1.15*2.45*1</f>
        <v>2.8175</v>
      </c>
      <c r="G7" s="30"/>
      <c r="H7" s="30"/>
      <c r="I7" s="30"/>
      <c r="J7" s="31">
        <f t="shared" si="0"/>
        <v>2.8175</v>
      </c>
      <c r="K7" s="31"/>
      <c r="L7" s="31"/>
      <c r="M7" s="31"/>
      <c r="N7" s="31"/>
      <c r="O7" s="31"/>
      <c r="P7" s="31"/>
      <c r="Q7" s="26"/>
      <c r="S7" s="34"/>
    </row>
    <row r="8" s="5" customFormat="1" ht="84" customHeight="1" spans="1:20">
      <c r="A8" s="26">
        <v>4</v>
      </c>
      <c r="B8" s="27" t="s">
        <v>125</v>
      </c>
      <c r="C8" s="28" t="s">
        <v>126</v>
      </c>
      <c r="D8" s="29" t="s">
        <v>120</v>
      </c>
      <c r="E8" s="26" t="s">
        <v>54</v>
      </c>
      <c r="F8" s="30"/>
      <c r="G8" s="30"/>
      <c r="H8" s="30">
        <f>1.75*2.35*8</f>
        <v>32.9</v>
      </c>
      <c r="I8" s="30"/>
      <c r="J8" s="31">
        <f t="shared" si="0"/>
        <v>32.9</v>
      </c>
      <c r="K8" s="31"/>
      <c r="L8" s="31"/>
      <c r="M8" s="31"/>
      <c r="N8" s="31"/>
      <c r="O8" s="31"/>
      <c r="P8" s="31"/>
      <c r="Q8" s="33"/>
      <c r="S8" s="32" t="s">
        <v>121</v>
      </c>
      <c r="T8" s="35"/>
    </row>
    <row r="9" s="5" customFormat="1" ht="93" customHeight="1" spans="1:20">
      <c r="A9" s="26">
        <v>5</v>
      </c>
      <c r="B9" s="27" t="s">
        <v>125</v>
      </c>
      <c r="C9" s="28" t="s">
        <v>127</v>
      </c>
      <c r="D9" s="29" t="s">
        <v>120</v>
      </c>
      <c r="E9" s="26" t="s">
        <v>54</v>
      </c>
      <c r="F9" s="30">
        <f>1.45*1.65*2</f>
        <v>4.785</v>
      </c>
      <c r="G9" s="30"/>
      <c r="H9" s="30"/>
      <c r="I9" s="30"/>
      <c r="J9" s="31">
        <f t="shared" si="0"/>
        <v>4.785</v>
      </c>
      <c r="K9" s="31"/>
      <c r="L9" s="31"/>
      <c r="M9" s="31"/>
      <c r="N9" s="31"/>
      <c r="O9" s="31"/>
      <c r="P9" s="31"/>
      <c r="Q9" s="26"/>
      <c r="S9" s="34"/>
    </row>
    <row r="10" s="1" customFormat="1" ht="86" customHeight="1" spans="1:20">
      <c r="A10" s="26">
        <v>6</v>
      </c>
      <c r="B10" s="27" t="s">
        <v>128</v>
      </c>
      <c r="C10" s="36" t="s">
        <v>129</v>
      </c>
      <c r="D10" s="29" t="s">
        <v>120</v>
      </c>
      <c r="E10" s="26" t="s">
        <v>54</v>
      </c>
      <c r="F10" s="37"/>
      <c r="G10" s="37"/>
      <c r="H10" s="37">
        <f>1.75*2.35*7</f>
        <v>28.7875</v>
      </c>
      <c r="I10" s="37"/>
      <c r="J10" s="31">
        <f t="shared" si="0"/>
        <v>28.7875</v>
      </c>
      <c r="K10" s="31"/>
      <c r="L10" s="31"/>
      <c r="M10" s="31"/>
      <c r="N10" s="31"/>
      <c r="O10" s="31"/>
      <c r="P10" s="31"/>
      <c r="Q10" s="26"/>
      <c r="S10" s="32" t="s">
        <v>121</v>
      </c>
    </row>
    <row r="11" s="1" customFormat="1" ht="81" customHeight="1" spans="1:20">
      <c r="A11" s="26">
        <v>7</v>
      </c>
      <c r="B11" s="27" t="s">
        <v>128</v>
      </c>
      <c r="C11" s="36" t="s">
        <v>130</v>
      </c>
      <c r="D11" s="29" t="s">
        <v>120</v>
      </c>
      <c r="E11" s="26" t="s">
        <v>54</v>
      </c>
      <c r="F11" s="37"/>
      <c r="G11" s="37"/>
      <c r="H11" s="37">
        <f>1.75*1.15*18+3.25*1.15*1</f>
        <v>39.9625</v>
      </c>
      <c r="I11" s="37"/>
      <c r="J11" s="31">
        <f t="shared" si="0"/>
        <v>39.9625</v>
      </c>
      <c r="K11" s="31"/>
      <c r="L11" s="31"/>
      <c r="M11" s="31"/>
      <c r="N11" s="31"/>
      <c r="O11" s="31"/>
      <c r="P11" s="31"/>
      <c r="Q11" s="26"/>
      <c r="S11" s="32" t="s">
        <v>121</v>
      </c>
    </row>
    <row r="12" s="1" customFormat="1" ht="86" customHeight="1" spans="1:20">
      <c r="A12" s="26">
        <v>8</v>
      </c>
      <c r="B12" s="27" t="s">
        <v>131</v>
      </c>
      <c r="C12" s="36" t="s">
        <v>132</v>
      </c>
      <c r="D12" s="29" t="s">
        <v>120</v>
      </c>
      <c r="E12" s="26" t="s">
        <v>54</v>
      </c>
      <c r="F12" s="37"/>
      <c r="G12" s="37"/>
      <c r="H12" s="37">
        <f>1.75*2.35*2</f>
        <v>8.225</v>
      </c>
      <c r="I12" s="37"/>
      <c r="J12" s="31">
        <f t="shared" si="0"/>
        <v>8.225</v>
      </c>
      <c r="K12" s="31"/>
      <c r="L12" s="31"/>
      <c r="M12" s="31"/>
      <c r="N12" s="31"/>
      <c r="O12" s="31"/>
      <c r="P12" s="31"/>
      <c r="Q12" s="26"/>
      <c r="S12" s="32" t="s">
        <v>121</v>
      </c>
    </row>
    <row r="13" s="1" customFormat="1" ht="65" customHeight="1" spans="1:20">
      <c r="A13" s="26">
        <v>9</v>
      </c>
      <c r="B13" s="27" t="s">
        <v>133</v>
      </c>
      <c r="C13" s="36" t="s">
        <v>134</v>
      </c>
      <c r="D13" s="29" t="s">
        <v>120</v>
      </c>
      <c r="E13" s="26" t="s">
        <v>54</v>
      </c>
      <c r="F13" s="37"/>
      <c r="G13" s="37"/>
      <c r="H13" s="37">
        <f>9.1*3.7</f>
        <v>33.67</v>
      </c>
      <c r="I13" s="37"/>
      <c r="J13" s="31">
        <f t="shared" si="0"/>
        <v>33.67</v>
      </c>
      <c r="K13" s="31"/>
      <c r="L13" s="31"/>
      <c r="M13" s="31"/>
      <c r="N13" s="31"/>
      <c r="O13" s="31"/>
      <c r="P13" s="31"/>
      <c r="Q13" s="26"/>
      <c r="S13" s="10"/>
    </row>
    <row r="14" s="1" customFormat="1" ht="76" customHeight="1" spans="1:20">
      <c r="A14" s="26">
        <v>10</v>
      </c>
      <c r="B14" s="38" t="s">
        <v>135</v>
      </c>
      <c r="C14" s="36" t="s">
        <v>136</v>
      </c>
      <c r="D14" s="26" t="s">
        <v>53</v>
      </c>
      <c r="E14" s="26" t="s">
        <v>54</v>
      </c>
      <c r="F14" s="37">
        <v>13.5</v>
      </c>
      <c r="G14" s="37"/>
      <c r="H14" s="37">
        <f>1.5*9.1</f>
        <v>13.65</v>
      </c>
      <c r="I14" s="37"/>
      <c r="J14" s="31">
        <f t="shared" si="0"/>
        <v>27.15</v>
      </c>
      <c r="K14" s="31"/>
      <c r="L14" s="31"/>
      <c r="M14" s="31"/>
      <c r="N14" s="31"/>
      <c r="O14" s="31"/>
      <c r="P14" s="31"/>
      <c r="Q14" s="26"/>
      <c r="S14" s="10"/>
    </row>
    <row r="15" s="6" customFormat="1" ht="69" customHeight="1" spans="1:20">
      <c r="A15" s="26">
        <v>11</v>
      </c>
      <c r="B15" s="38" t="s">
        <v>137</v>
      </c>
      <c r="C15" s="36" t="s">
        <v>138</v>
      </c>
      <c r="D15" s="29" t="s">
        <v>139</v>
      </c>
      <c r="E15" s="26" t="s">
        <v>54</v>
      </c>
      <c r="F15" s="37"/>
      <c r="G15" s="37"/>
      <c r="H15" s="37">
        <v>12.92</v>
      </c>
      <c r="I15" s="37"/>
      <c r="J15" s="31">
        <f t="shared" si="0"/>
        <v>12.92</v>
      </c>
      <c r="K15" s="31"/>
      <c r="L15" s="31"/>
      <c r="M15" s="31"/>
      <c r="N15" s="31"/>
      <c r="O15" s="31"/>
      <c r="P15" s="31"/>
      <c r="Q15" s="26"/>
      <c r="S15" s="39"/>
    </row>
    <row r="16" s="1" customFormat="1" ht="71" customHeight="1" spans="1:20">
      <c r="A16" s="26">
        <v>12</v>
      </c>
      <c r="B16" s="38" t="s">
        <v>140</v>
      </c>
      <c r="C16" s="36" t="s">
        <v>141</v>
      </c>
      <c r="D16" s="29" t="s">
        <v>120</v>
      </c>
      <c r="E16" s="26" t="s">
        <v>54</v>
      </c>
      <c r="F16" s="37">
        <f>5*0.45*2+2.05*0.45*2</f>
        <v>6.345</v>
      </c>
      <c r="G16" s="37"/>
      <c r="H16" s="37"/>
      <c r="I16" s="37"/>
      <c r="J16" s="31">
        <f t="shared" si="0"/>
        <v>6.345</v>
      </c>
      <c r="K16" s="31"/>
      <c r="L16" s="31"/>
      <c r="M16" s="31"/>
      <c r="N16" s="31"/>
      <c r="O16" s="31"/>
      <c r="P16" s="31"/>
      <c r="Q16" s="26"/>
      <c r="S16" s="10"/>
    </row>
    <row r="17" s="6" customFormat="1" ht="30" customHeight="1" spans="1:20">
      <c r="A17" s="40">
        <v>13</v>
      </c>
      <c r="B17" s="41" t="s">
        <v>142</v>
      </c>
      <c r="C17" s="41"/>
      <c r="D17" s="41"/>
      <c r="E17" s="41" t="s">
        <v>2</v>
      </c>
      <c r="F17" s="41"/>
      <c r="G17" s="41"/>
      <c r="H17" s="41"/>
      <c r="I17" s="41"/>
      <c r="J17" s="42"/>
      <c r="K17" s="42"/>
      <c r="L17" s="42"/>
      <c r="M17" s="42"/>
      <c r="N17" s="42"/>
      <c r="O17" s="43"/>
      <c r="P17" s="43"/>
      <c r="Q17" s="44"/>
      <c r="S17" s="39"/>
    </row>
    <row r="18" s="6" customFormat="1" ht="30" customHeight="1" spans="1:20">
      <c r="A18" s="40">
        <v>14</v>
      </c>
      <c r="B18" s="45" t="s">
        <v>143</v>
      </c>
      <c r="C18" s="46"/>
      <c r="D18" s="41"/>
      <c r="E18" s="41" t="s">
        <v>2</v>
      </c>
      <c r="F18" s="41"/>
      <c r="G18" s="41"/>
      <c r="H18" s="41"/>
      <c r="I18" s="41"/>
      <c r="J18" s="42"/>
      <c r="K18" s="42"/>
      <c r="L18" s="42"/>
      <c r="M18" s="42"/>
      <c r="N18" s="42"/>
      <c r="O18" s="43"/>
      <c r="P18" s="43"/>
      <c r="Q18" s="44"/>
      <c r="S18" s="39"/>
    </row>
    <row r="19" s="6" customFormat="1" ht="30" customHeight="1" spans="1:20">
      <c r="A19" s="40">
        <v>15</v>
      </c>
      <c r="B19" s="41" t="s">
        <v>144</v>
      </c>
      <c r="C19" s="41"/>
      <c r="D19" s="41"/>
      <c r="E19" s="41" t="s">
        <v>2</v>
      </c>
      <c r="F19" s="41"/>
      <c r="G19" s="41"/>
      <c r="H19" s="41"/>
      <c r="I19" s="41"/>
      <c r="J19" s="42"/>
      <c r="K19" s="42"/>
      <c r="L19" s="42"/>
      <c r="M19" s="42"/>
      <c r="N19" s="42"/>
      <c r="O19" s="43"/>
      <c r="P19" s="43"/>
      <c r="Q19" s="44"/>
      <c r="S19" s="39"/>
    </row>
    <row r="20" s="6" customFormat="1" ht="18" customHeight="1" spans="1:20">
      <c r="A20" s="47"/>
      <c r="B20" s="48" t="s">
        <v>145</v>
      </c>
      <c r="C20" s="49"/>
      <c r="D20" s="49"/>
      <c r="E20" s="49"/>
      <c r="F20" s="49"/>
      <c r="G20" s="49"/>
      <c r="H20" s="49"/>
      <c r="I20" s="49"/>
      <c r="J20" s="50"/>
      <c r="K20" s="50"/>
      <c r="L20" s="50"/>
      <c r="M20" s="50"/>
      <c r="N20" s="50"/>
      <c r="O20" s="51"/>
      <c r="P20" s="51"/>
      <c r="Q20" s="52"/>
      <c r="S20" s="39"/>
    </row>
    <row r="21" s="7" customFormat="1" ht="22" customHeight="1" spans="1:20">
      <c r="A21" s="53">
        <v>1</v>
      </c>
      <c r="B21" s="54" t="s">
        <v>146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S21" s="55"/>
    </row>
    <row r="22" s="7" customFormat="1" ht="22" customHeight="1" spans="1:20">
      <c r="A22" s="53">
        <v>2</v>
      </c>
      <c r="B22" s="48" t="s">
        <v>147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S22" s="55"/>
    </row>
    <row r="23" s="7" customFormat="1" ht="22" customHeight="1" spans="1:20">
      <c r="A23" s="53">
        <v>3</v>
      </c>
      <c r="B23" s="54" t="s">
        <v>148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S23" s="55"/>
    </row>
    <row r="24" s="7" customFormat="1" ht="22" customHeight="1" spans="1:20">
      <c r="A24" s="53">
        <v>4</v>
      </c>
      <c r="B24" s="54" t="s">
        <v>149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S24" s="55"/>
    </row>
    <row r="25" s="7" customFormat="1" ht="22" customHeight="1" spans="1:20">
      <c r="A25" s="53">
        <v>5</v>
      </c>
      <c r="B25" s="54" t="s">
        <v>150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S25" s="55"/>
    </row>
    <row r="26" s="7" customFormat="1" ht="22" customHeight="1" spans="1:20">
      <c r="A26" s="53">
        <v>6</v>
      </c>
      <c r="B26" s="54" t="s">
        <v>151</v>
      </c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S26" s="55"/>
    </row>
    <row r="27" s="7" customFormat="1" ht="22" customHeight="1" spans="1:20">
      <c r="A27" s="53">
        <v>7</v>
      </c>
      <c r="B27" s="48" t="s">
        <v>152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S27" s="55"/>
    </row>
    <row r="28" s="7" customFormat="1" ht="22" customHeight="1" spans="1:20">
      <c r="A28" s="53">
        <v>8</v>
      </c>
      <c r="B28" s="56" t="s">
        <v>153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S28" s="55"/>
    </row>
    <row r="29" s="7" customFormat="1" ht="22" customHeight="1" spans="1:20">
      <c r="A29" s="53">
        <v>9</v>
      </c>
      <c r="B29" s="56" t="s">
        <v>154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S29" s="55"/>
    </row>
    <row r="30" s="7" customFormat="1" ht="22" customHeight="1" spans="1:20">
      <c r="A30" s="53">
        <v>10</v>
      </c>
      <c r="B30" s="57" t="s">
        <v>155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</row>
    <row r="31" s="6" customFormat="1" ht="30" customHeight="1" spans="1:20">
      <c r="A31" s="53">
        <v>11</v>
      </c>
      <c r="B31" s="54" t="s">
        <v>156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S31" s="39"/>
    </row>
    <row r="32" s="6" customFormat="1" ht="30" customHeight="1" spans="1:20">
      <c r="A32" s="58">
        <v>12</v>
      </c>
      <c r="B32" s="59" t="s">
        <v>157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S32" s="39"/>
    </row>
    <row r="33" s="1" customFormat="1" ht="22" customHeight="1" spans="1:19">
      <c r="A33" s="61"/>
      <c r="B33" s="62" t="s">
        <v>101</v>
      </c>
      <c r="C33" s="62"/>
      <c r="D33" s="62" t="s">
        <v>102</v>
      </c>
      <c r="E33" s="61"/>
      <c r="F33" s="61"/>
      <c r="G33" s="61"/>
      <c r="H33" s="61"/>
      <c r="I33" s="61"/>
      <c r="J33" s="63"/>
      <c r="K33" s="63"/>
      <c r="L33" s="63"/>
      <c r="M33" s="63"/>
      <c r="N33" s="63"/>
      <c r="O33" s="63"/>
      <c r="P33" s="63"/>
      <c r="Q33" s="62"/>
      <c r="S33" s="10"/>
    </row>
    <row r="34" s="1" customFormat="1" ht="20.25" spans="1:19">
      <c r="B34" s="64"/>
      <c r="C34" s="64"/>
      <c r="D34" s="64"/>
      <c r="J34" s="9"/>
      <c r="K34" s="9"/>
      <c r="L34" s="9"/>
      <c r="M34" s="9"/>
      <c r="N34" s="9"/>
      <c r="O34" s="9"/>
      <c r="P34" s="9"/>
      <c r="Q34" s="8"/>
      <c r="S34" s="10"/>
    </row>
  </sheetData>
  <mergeCells count="31">
    <mergeCell ref="A1:Q1"/>
    <mergeCell ref="A2:E2"/>
    <mergeCell ref="J2:O2"/>
    <mergeCell ref="L3:M3"/>
    <mergeCell ref="B17:C17"/>
    <mergeCell ref="B18:C18"/>
    <mergeCell ref="B19:C19"/>
    <mergeCell ref="B21:Q21"/>
    <mergeCell ref="B22:Q22"/>
    <mergeCell ref="B23:Q23"/>
    <mergeCell ref="B24:Q24"/>
    <mergeCell ref="B25:Q25"/>
    <mergeCell ref="B26:Q26"/>
    <mergeCell ref="B27:Q27"/>
    <mergeCell ref="B28:Q28"/>
    <mergeCell ref="B29:Q29"/>
    <mergeCell ref="B30:T30"/>
    <mergeCell ref="B31:Q31"/>
    <mergeCell ref="A3:A4"/>
    <mergeCell ref="B3:B4"/>
    <mergeCell ref="C3:C4"/>
    <mergeCell ref="D3:D4"/>
    <mergeCell ref="E3:E4"/>
    <mergeCell ref="F3:F4"/>
    <mergeCell ref="H3:H4"/>
    <mergeCell ref="J3:J4"/>
    <mergeCell ref="K3:K4"/>
    <mergeCell ref="N3:N4"/>
    <mergeCell ref="O3:O4"/>
    <mergeCell ref="P3:P4"/>
    <mergeCell ref="Q3:Q4"/>
  </mergeCells>
  <printOptions horizontalCentered="1"/>
  <pageMargins left="0.196527777777778" right="0.196527777777778" top="0.590277777777778" bottom="0.629861111111111" header="0.5" footer="0.5"/>
  <pageSetup paperSize="9" scale="6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编制说明</vt:lpstr>
      <vt:lpstr>汇总表</vt:lpstr>
      <vt:lpstr>栏杆盖板钢构</vt:lpstr>
      <vt:lpstr>门窗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招采2</cp:lastModifiedBy>
  <dcterms:created xsi:type="dcterms:W3CDTF">2021-06-17T13:48:00Z</dcterms:created>
  <dcterms:modified xsi:type="dcterms:W3CDTF">2025-12-15T03:49:15Z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25DD498A643B48FC859D5503DE955583_13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