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tabRatio="808" activeTab="1"/>
  </bookViews>
  <sheets>
    <sheet name="汇总表" sheetId="11" r:id="rId1"/>
    <sheet name="招标清单（水资源中心、双氧水罐池、地泵）" sheetId="10" r:id="rId2"/>
    <sheet name="招标清单 (综合楼、门卫室)" sheetId="12" r:id="rId3"/>
  </sheets>
  <definedNames>
    <definedName name="_xlnm.Print_Titles" localSheetId="1">'招标清单（水资源中心、双氧水罐池、地泵）'!$1:$4</definedName>
    <definedName name="_xlnm.Print_Area" localSheetId="1">'招标清单（水资源中心、双氧水罐池、地泵）'!$A$1:$P$69</definedName>
    <definedName name="_xlnm._FilterDatabase" localSheetId="1" hidden="1">'招标清单（水资源中心、双氧水罐池、地泵）'!$A$1:$P$50</definedName>
    <definedName name="_xlnm.Print_Titles" localSheetId="2">'招标清单 (综合楼、门卫室)'!$1:$4</definedName>
    <definedName name="_xlnm.Print_Area" localSheetId="2">'招标清单 (综合楼、门卫室)'!$A$1:$N$72</definedName>
    <definedName name="_xlnm._FilterDatabase" localSheetId="2" hidden="1">'招标清单 (综合楼、门卫室)'!$A$1:$N$53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<sst xmlns="http://schemas.openxmlformats.org/spreadsheetml/2006/main" count="620" uniqueCount="278">
  <si>
    <t>南京现代表面处理科技产业中心项目B地块建设项目-砼及装饰装修工程汇总表</t>
  </si>
  <si>
    <t>序号</t>
  </si>
  <si>
    <t>名称</t>
  </si>
  <si>
    <t>建筑面积
（m2）</t>
  </si>
  <si>
    <t>水资源中心（元）</t>
  </si>
  <si>
    <t>综合楼
（元）</t>
  </si>
  <si>
    <t>本工程不含税合价
（元）</t>
  </si>
  <si>
    <t>本工程不含税单方造价
（元/m2）</t>
  </si>
  <si>
    <t>备注</t>
  </si>
  <si>
    <t>砼及装饰装修工程</t>
  </si>
  <si>
    <t>一</t>
  </si>
  <si>
    <t>不含税工程合价（1+2+...8）</t>
  </si>
  <si>
    <t>二</t>
  </si>
  <si>
    <r>
      <rPr>
        <b/>
        <sz val="11"/>
        <rFont val="??"/>
        <charset val="134"/>
        <scheme val="minor"/>
      </rPr>
      <t>税金(含税</t>
    </r>
    <r>
      <rPr>
        <b/>
        <u/>
        <sz val="11"/>
        <rFont val="??"/>
        <charset val="134"/>
        <scheme val="minor"/>
      </rPr>
      <t xml:space="preserve">      %</t>
    </r>
    <r>
      <rPr>
        <b/>
        <sz val="11"/>
        <rFont val="??"/>
        <charset val="134"/>
        <scheme val="minor"/>
      </rPr>
      <t>)</t>
    </r>
  </si>
  <si>
    <t>税率按国家政策执行，造价随之调整</t>
  </si>
  <si>
    <t>三</t>
  </si>
  <si>
    <t>含税合计（一+二）</t>
  </si>
  <si>
    <t>南京现代表面处理科技产业中心项目B地块-砼及装饰装修工程招标清单（水资源中心、双氧水罐池、地泵）</t>
  </si>
  <si>
    <t>工程名称：南京现代表面处理科技产业中心项目B地块</t>
  </si>
  <si>
    <t>承包内容</t>
  </si>
  <si>
    <t>计量规则</t>
  </si>
  <si>
    <t>计量
单位</t>
  </si>
  <si>
    <t>水资源中心南侧工程量（地下）</t>
  </si>
  <si>
    <t>水资源中心南侧工程量（地上）</t>
  </si>
  <si>
    <t>水资源中心北侧工程量</t>
  </si>
  <si>
    <t>地磅工程量</t>
  </si>
  <si>
    <t>总工程量A</t>
  </si>
  <si>
    <t>人工费B
（元）</t>
  </si>
  <si>
    <t>主材费C
（元）</t>
  </si>
  <si>
    <t>除主材、人工费、税金以外的其他费用D
（元）</t>
  </si>
  <si>
    <t>不含税
综合单价E=A+B+C+D
（元）</t>
  </si>
  <si>
    <t>不含税
综合合价F=A*E
（元）</t>
  </si>
  <si>
    <t>混凝土工程</t>
  </si>
  <si>
    <t>1.1.1</t>
  </si>
  <si>
    <t>混凝土工程劳务费</t>
  </si>
  <si>
    <t>按施工图纸、交楼标准、图纸会审、招标答疑、施工方案、现行相关规范、政府相关要求，包含且不限于以下内容：
1.浇筑、养护用工：包含所有现浇混凝土构件浇捣，包括但不限于垫层、基础、柱、墙、梁、板、管沟、楼梯、柱帽、水渠、水沟、池内斜板、二次保护墙、女儿墙、栏板、飘板、雨棚、腰线、反砍、设备基础（含二次灌浆）及二次结构（指构造柱、圈梁、过梁、窗台压顶等二次构件）等，（不含水资源中心北侧首层地坪砼浇捣）；
2.包盖塑料薄膜养护、喷淋养护（如采用喷淋养护甲方提供水源接驳口）、包暴雨天气的薄膜覆盖、框架柱的覆膜养护；
3.包打凿/清理后浇带，施工缝凿毛处理等；
4.包含桩头清理、抽水、清泥、塌方处理等。
5.包砼墙体凿除模板拼缝、凸出物、修补蜂窝、麻面，清理干净)。
6.包钢筋混凝土板面,凿平模板的漏浆拼缝并清理干净。
7.包钢筋混凝土结构完成面、原浆随打随抹平、表面清理干净等</t>
  </si>
  <si>
    <t>工程量计算规则执行《2014江苏省建筑与装饰工程计价定额》，以体积计算</t>
  </si>
  <si>
    <t>m3</t>
  </si>
  <si>
    <t>/</t>
  </si>
  <si>
    <t>1.1.2</t>
  </si>
  <si>
    <t>桩芯砼浇捣</t>
  </si>
  <si>
    <t>1.按施工图纸及甲方施工方案要求
2.包含桩芯清理，吊沙袋、混凝土浇捣等工序。</t>
  </si>
  <si>
    <t>按实际浇筑个数计算</t>
  </si>
  <si>
    <t>个</t>
  </si>
  <si>
    <t>砌筑工程</t>
  </si>
  <si>
    <t>砖胎膜砌筑劳务费</t>
  </si>
  <si>
    <t>按施工图纸、交楼标准、图纸会审、招标答疑、施工方案、现行相关规范、政府相关要求，包含且不限于以下内容：
1.含人工机械清理整平场地（挖及填），锚杆/桩头砼打凿；
2.含木枋等对砖模的加固、支撑；
3.施工方案：按甲方的施工方案执行。</t>
  </si>
  <si>
    <t>工程量计算规则执行《2014江苏省建筑与装饰工程计价定额》</t>
  </si>
  <si>
    <t>2.1.1</t>
  </si>
  <si>
    <t>蒸压加气混凝土砌块（200mm）</t>
  </si>
  <si>
    <t>2.1.2</t>
  </si>
  <si>
    <t>蒸压加气混凝土砌块（300）</t>
  </si>
  <si>
    <t>2.1.3</t>
  </si>
  <si>
    <t>蒸压加气混凝土砌块（400）</t>
  </si>
  <si>
    <t>2.1.4</t>
  </si>
  <si>
    <t>水泥砖（100mm）</t>
  </si>
  <si>
    <t>2.1.5</t>
  </si>
  <si>
    <t>水泥砖（120mm）</t>
  </si>
  <si>
    <t>2.1.6</t>
  </si>
  <si>
    <t>水泥砖（200mm）</t>
  </si>
  <si>
    <t>2.1.7</t>
  </si>
  <si>
    <t>砖胎膜抹灰劳务费</t>
  </si>
  <si>
    <t>按施工图纸、交楼标准、图纸会审、招标答疑、施工方案、现行相关规范、政府相关要求，包含且不限于以下内容：
1.基层清理、扫毛、抹灰、养护。</t>
  </si>
  <si>
    <t>m2</t>
  </si>
  <si>
    <t>砼墙体螺杆洞修补（一次性止水螺杆，包含水池壁板、外围结构边梁、外围剪力墙、柱、二次结构等涉及防渗漏部位的螺杆洞）</t>
  </si>
  <si>
    <r>
      <rPr>
        <sz val="11"/>
        <rFont val="宋体"/>
        <charset val="134"/>
      </rPr>
      <t>1、螺杆由木工班拆模时负责一次性拆除完成
2、墙两侧打凿深度20mm喇叭孔，采用聚合物水泥砂浆填塞封堵密实，并与结构面平齐，最后涂刷聚合物水泥基防水涂料</t>
    </r>
    <r>
      <rPr>
        <b/>
        <sz val="11"/>
        <rFont val="宋体"/>
        <charset val="134"/>
      </rPr>
      <t>（砂浆甲供，防水材料乙供）</t>
    </r>
    <r>
      <rPr>
        <sz val="11"/>
        <rFont val="宋体"/>
        <charset val="134"/>
      </rPr>
      <t xml:space="preserve">
3、具体要求按招标图纸及甲方施工方案完成。</t>
    </r>
  </si>
  <si>
    <t>按实际完成模板面积计算</t>
  </si>
  <si>
    <t>剪力墙穿墙螺杆孔洞修补（对拉螺杆）</t>
  </si>
  <si>
    <r>
      <rPr>
        <sz val="11"/>
        <rFont val="宋体"/>
        <charset val="134"/>
      </rPr>
      <t>1、孔内注入泡沫填缝剂，墙两侧打凿深度20mm喇叭孔，采用聚合物水泥砂浆填塞封堵密实，并与结构面平齐</t>
    </r>
    <r>
      <rPr>
        <b/>
        <sz val="11"/>
        <rFont val="宋体"/>
        <charset val="134"/>
      </rPr>
      <t>（砂浆甲供）。</t>
    </r>
    <r>
      <rPr>
        <sz val="11"/>
        <rFont val="宋体"/>
        <charset val="134"/>
      </rPr>
      <t xml:space="preserve">
2、具体要求按招标图纸及甲方施工方案完成。</t>
    </r>
  </si>
  <si>
    <t>砌体工程劳务费</t>
  </si>
  <si>
    <t>按施工图纸、交楼标准、图纸会审、招标答疑、施工方案、现行相关规范、政府相关要求，包含且不限于以下内容：
1.湿砖、上料、砌砖、勾缝、顶砖、留槽留洞(包括图纸内容及与其他专业配合的预留槽/洞)、门窗的收口补缝、现场预制过梁、门窗固定点、搭拆砌筑架体（乙方负责搭设部分）、落地灰清扫、水泥袋回收、堆码、维护及场内运输等；
2.含各种零星泥水收口、补缝。含拉墙筋（不含拉结筋植筋）。包底层清理、堵洞。包电梯门边砌砖和砂浆封堵。包消防通风等所有预留洞边封堵及收口。包外架连墙杆洞口封堵收口。
3.砌块切割采用专用切割机械完成，不得现场随便乱砍而成；
4.所有楼层层高＞6.5米搭设室内双排架及移动操作架（甲方另行搭设），楼层层高≤6.5米移动操作架由分包自理，产生的人工降效不另计价，已包含在此清单价款中。</t>
  </si>
  <si>
    <t>2.4.1</t>
  </si>
  <si>
    <t>蒸压加气混凝土砌块（100厚）</t>
  </si>
  <si>
    <t>2.4.2</t>
  </si>
  <si>
    <t>蒸压加气混凝土砌块（200厚）</t>
  </si>
  <si>
    <t>2.4.3</t>
  </si>
  <si>
    <t>水泥砖、灰砂砖（60厚）</t>
  </si>
  <si>
    <t>屋面女儿墙</t>
  </si>
  <si>
    <t>2.4.4</t>
  </si>
  <si>
    <t>水泥砖、灰砂砖（100厚）</t>
  </si>
  <si>
    <t>2.4.5</t>
  </si>
  <si>
    <t>水泥砖、灰砂砖（200厚）</t>
  </si>
  <si>
    <t>抹灰工程</t>
  </si>
  <si>
    <t>内抹灰劳务费（不分厚度、两遍成活）</t>
  </si>
  <si>
    <t>按施工图纸、交楼标准、图纸会审、招标答疑、施工方案、现行相关规范、政府相关要求，包含且不限于以下内容：
1.基层清理、墙面修补、打磨、堵洞、刷专用界面处理剂、上料、挂网、甩毛、勾缝、抹灰、洞口收口、养护、外架连墙杆洞口、工字钢封堵收口、各种零星泥水收口。
2.所有楼层层高＞6.5米搭设室内双排架及移动操作架（甲方另行搭设），楼层层高≤6.5米移动操作架由分包自理，产生的人工降效不另计价，已包含在此清单价款中。</t>
  </si>
  <si>
    <t>1、含踢脚线抹灰；
2、围堰反坎、栏板反坎、检修井及其它洞口反坎等零星工程抹灰均按此单价执行。</t>
  </si>
  <si>
    <t>外抹灰劳务费（不分厚度）</t>
  </si>
  <si>
    <r>
      <rPr>
        <sz val="11"/>
        <rFont val="宋体"/>
        <charset val="134"/>
      </rPr>
      <t xml:space="preserve">按施工图纸、交楼标准、图纸会审、招标答疑、施工方案、现行相关规范、政府相关要求，包含且不限于以下内容：
1.基层清理、墙面修补、刷专用界面处理剂、上料、、洒水湿润、挂网/压网、甩毛、勾缝、打点、抹灰找平、洞口收口、养护、外架连墙杆洞口封堵收口、工字钢洞口封堵收口、各种零星泥水收口。
</t>
    </r>
    <r>
      <rPr>
        <sz val="11"/>
        <color rgb="FFFF0000"/>
        <rFont val="宋体"/>
        <charset val="134"/>
      </rPr>
      <t>2.包含除外墙贴砖以外的所有工序。</t>
    </r>
  </si>
  <si>
    <t>包含以下抹灰层：
1、5厚干粉类聚合物水泥防水砂浆（中间压入一层耐碱玻纤网格布）；
2、15厚1:3外墙专用防水砂浆分层抹灰</t>
  </si>
  <si>
    <t>防水砂浆墙面-电梯基坑</t>
  </si>
  <si>
    <t>按施工图纸、交楼标准、图纸会审、招标答疑、施工方案、现行相关规范、政府相关要求，包含且不限于以下内容：
1.5 厚干粉类聚合物防水砂浆抹平压光</t>
  </si>
  <si>
    <t>屋面女儿墙内侧抹灰</t>
  </si>
  <si>
    <t>按施工图纸、交楼标准、图纸会审、招标答疑、施工方案、现行相关规范、政府相关要求，包含且不限于以下内容：
1.基层清理、墙面修补、刷专用界面处理剂、上料、挂网、甩毛、勾缝、打点、抹灰、洞口收口、养护、各种零星泥水收口。</t>
  </si>
  <si>
    <t>水沟、水槽、集水坑、电梯井侧面抹灰（不分厚度、两遍成活）</t>
  </si>
  <si>
    <t>内墙贴面砖劳务费</t>
  </si>
  <si>
    <t>按施工图纸、交楼标准、图纸会审、招标答疑、施工方案、现行相关规范、政府相关要求，包含且不限于以下内容：
1.选料、切割瓷片、贴面砖、擦缝、清洁表面
2.养护及成品保护</t>
  </si>
  <si>
    <t>外墙面砖劳务费</t>
  </si>
  <si>
    <t>按施工图纸、交楼标准、图纸会审、招标答疑、施工方案、现行相关规范、政府相关要求，包含且不限于以下内容：
1.选料、刷素水泥浆一遍、切割瓷片、贴面砖、擦(勾)缝、清洁面层
2.包20mm宽灰色高弹性耐候胶分隔缝（耐候胶甲供）
3.养护及成品保护</t>
  </si>
  <si>
    <t>地下室防水保护层（地下室侧壁）</t>
  </si>
  <si>
    <t>按施工图纸、交楼标准、图纸会审、招标答疑、施工方案、现行相关规范、政府相关要求，包含且不限于以下内容：
1.地下室挤塑聚苯乙烯防水保护层
2.建筑胶粘贴</t>
  </si>
  <si>
    <t>楼地面工程</t>
  </si>
  <si>
    <t>混凝土地面（首层室内地坪）</t>
  </si>
  <si>
    <t>按施工图纸、交楼标准、图纸会审、招标答疑、施工方案、现行相关规范、政府相关要求，包含且不限于以下内容：
1.基层清理、泛水圆角、基层处理、分（切）缝、灌（填）缝、压光等工序
2.养护及成品保护</t>
  </si>
  <si>
    <t>首层室内地坪垫层砼浇捣</t>
  </si>
  <si>
    <t>按施工图纸、交楼标准、图纸会审、招标答疑、施工方案、现行相关规范、政府相关要求，包含且不限于以下内容：
1.回填土打夯、基层清理、基层处理、砼浇捣。
2.养护及成品保护。</t>
  </si>
  <si>
    <t>水泥砂浆找平层/找坡层
（不分厚度）</t>
  </si>
  <si>
    <t>按施工图纸、交楼标准、图纸会审、招标答疑、施工方案、现行相关规范、政府相关要求，包含且不限于以下内容：
1.基层清理、泛水圆角、刷基层处理剂、找平等工序
2.养护及成品保护</t>
  </si>
  <si>
    <t>水泥砂浆楼面
（不分厚度）</t>
  </si>
  <si>
    <t>按施工图纸、交楼标准、图纸会审、招标答疑、施工方案、现行相关规范、政府相关要求，包含且不限于以下内容：
1.基层清理、泛水圆角、找平、刷基层处理剂、压光等工序
2.养护及成品保护</t>
  </si>
  <si>
    <t>水沟、水槽、集水坑、电梯井地面砂浆找平（不分厚度）</t>
  </si>
  <si>
    <t>按施工图纸、交楼标准、图纸会审、招标答疑、施工方案、现行相关规范、政府相关要求，包含且不限于以下内容：
1.基层清理、泛水圆角、找平、压光、刷基层处理剂、压光等工序
2.养护及成品保护</t>
  </si>
  <si>
    <t>面砖楼面</t>
  </si>
  <si>
    <t>按施工图纸、交楼标准、图纸会审、招标答疑、施工方案、现行相关规范、政府相关要求，包含且不限于以下内容：
1.包基层清理、基层处理、结合层、切割贴面砖、擦(勾)缝、清洁面层等工序；
2.养护及成品保护。</t>
  </si>
  <si>
    <t>块料踢脚线</t>
  </si>
  <si>
    <t>按施工图纸、交楼标准、图纸会审、招标答疑、施工方案、现行相关规范、政府相关要求，包含且不限于以下内容：
1.基层清理、基层处理、结合层、切割贴面砖、擦(勾)缝、清洁面层；
2.养护及成品保护。</t>
  </si>
  <si>
    <t>楼梯步级</t>
  </si>
  <si>
    <t>按施工图纸、交楼标准、图纸会审、招标答疑、施工方案、现行相关规范、政府相关要求，包含且不限于以下内容：
1.基层清理、泛水圆角、找平、刷基层处理剂、压光等工序；
2.含楼梯间挡水线（水泥砂浆或贴块料）；
3.含楼梯防滑条（瓷砖防滑条）。</t>
  </si>
  <si>
    <t>按踏步级数计算（休息平台按两级计算）</t>
  </si>
  <si>
    <t>级</t>
  </si>
  <si>
    <t>屋面工程</t>
  </si>
  <si>
    <t>5.1</t>
  </si>
  <si>
    <t>细石混凝土屋面找平层（上人/不上人)
（不分厚度、不带钢筋网）</t>
  </si>
  <si>
    <t>按施工图纸、交楼标准、图纸会审、招标答疑、施工方案、现行相关规范、政府相关要求，包含且不限于以下内容：
1.基层清理、泛水圆角、砼浇捣、找平、找坡等工序；
2.养护及成品保护。</t>
  </si>
  <si>
    <t>5.2</t>
  </si>
  <si>
    <r>
      <rPr>
        <sz val="11"/>
        <rFont val="宋体"/>
        <charset val="134"/>
      </rPr>
      <t>细石混凝土屋面保护层 （上人/不上人)
（不分厚度，</t>
    </r>
    <r>
      <rPr>
        <sz val="11"/>
        <color rgb="FFFF0000"/>
        <rFont val="宋体"/>
        <charset val="134"/>
      </rPr>
      <t>带钢筋网</t>
    </r>
    <r>
      <rPr>
        <sz val="11"/>
        <rFont val="宋体"/>
        <charset val="134"/>
      </rPr>
      <t>）</t>
    </r>
  </si>
  <si>
    <r>
      <rPr>
        <sz val="11"/>
        <rFont val="宋体"/>
        <charset val="134"/>
      </rPr>
      <t>按施工图纸、交楼标准、图纸会审、招标答疑、施工方案、现行相关规范、政府相关要求，包含且不限于以下内容：
1.基层清理、泛水圆角、基层处理、分（切）缝、嵌缝、隔离层、铺保温隔热板、压光、</t>
    </r>
    <r>
      <rPr>
        <sz val="11"/>
        <color rgb="FFFF0000"/>
        <rFont val="宋体"/>
        <charset val="134"/>
      </rPr>
      <t>铺设钢丝网片</t>
    </r>
    <r>
      <rPr>
        <sz val="11"/>
        <rFont val="宋体"/>
        <charset val="134"/>
      </rPr>
      <t>等（除防水防腐、找平层外）所有工序
2.养护及成品保护</t>
    </r>
  </si>
  <si>
    <t>5.3</t>
  </si>
  <si>
    <r>
      <rPr>
        <sz val="11"/>
        <rFont val="宋体"/>
        <charset val="134"/>
      </rPr>
      <t>细石混凝土屋面</t>
    </r>
    <r>
      <rPr>
        <sz val="11"/>
        <color rgb="FFFF0000"/>
        <rFont val="宋体"/>
        <charset val="134"/>
      </rPr>
      <t>保护层</t>
    </r>
    <r>
      <rPr>
        <sz val="11"/>
        <rFont val="宋体"/>
        <charset val="134"/>
      </rPr>
      <t>-地下室覆土顶板 
（不分厚度，有分隔缝）</t>
    </r>
  </si>
  <si>
    <t>按施工图纸、交楼标准、图纸会审、招标答疑、施工方案、现行相关规范、政府相关要求，包含且不限于以下内容：
1.基层清理、泛水圆角、基层处理、分（切）缝、嵌缝、滤水层、隔离层、铺排水板、压光等（除防水防腐、找平层）所有工序
2.养护及成品保护</t>
  </si>
  <si>
    <t>5.4</t>
  </si>
  <si>
    <r>
      <rPr>
        <sz val="11"/>
        <rFont val="宋体"/>
        <charset val="134"/>
      </rPr>
      <t>细石混凝土屋面</t>
    </r>
    <r>
      <rPr>
        <sz val="11"/>
        <color rgb="FFFF0000"/>
        <rFont val="宋体"/>
        <charset val="134"/>
      </rPr>
      <t>找坡层</t>
    </r>
    <r>
      <rPr>
        <sz val="11"/>
        <rFont val="宋体"/>
        <charset val="134"/>
      </rPr>
      <t>-地下室无覆土顶板 
（不分厚度，有分隔缝）</t>
    </r>
  </si>
  <si>
    <t>按施工图纸、交楼标准、图纸会审、招标答疑、施工方案、现行相关规范、政府相关要求，包含且不限于以下内容：
1.基层清理、泛水圆角、基层处理、分（切）缝、嵌缝、、隔离层、压光和压纹等（除防水防腐）所有工序
2.养护及成品保护</t>
  </si>
  <si>
    <t>油漆、涂料工程</t>
  </si>
  <si>
    <t>内墙面涂料油漆
（外墙涂料+外墙腻子）</t>
  </si>
  <si>
    <r>
      <rPr>
        <sz val="11"/>
        <rFont val="宋体"/>
        <charset val="134"/>
      </rPr>
      <t>按施工图纸、交楼标准、图纸会审、招标答疑、施工方案、现行相关规范、政府相关要求，包含且不限于以下内容：
1.</t>
    </r>
    <r>
      <rPr>
        <b/>
        <sz val="11"/>
        <rFont val="宋体"/>
        <charset val="134"/>
      </rPr>
      <t>包工包料</t>
    </r>
    <r>
      <rPr>
        <sz val="11"/>
        <rFont val="宋体"/>
        <charset val="134"/>
      </rPr>
      <t>；
2.封底底漆一道,干燥后刷白色外墙无机涂料两遍；
3.满刮外墙腻子两道(共2mm厚),砂纸磨平；
4.包底层清理、打磨、堵洞；
5.品牌要求：采用符合国家标准的工程材料，同时满足甲方要求；
6.所有楼层层高＞6.5米搭设室内双排架及移动操作架（甲方另行搭设），楼层层高≤6.5米移动操作架由分包自理，产生的人工降效不另计价，已包含在此清单价款中。</t>
    </r>
  </si>
  <si>
    <t>天棚面涂料油漆
（外墙涂料+外墙腻子）</t>
  </si>
  <si>
    <r>
      <rPr>
        <sz val="11"/>
        <rFont val="宋体"/>
        <charset val="134"/>
      </rPr>
      <t>按施工图纸、交楼标准、图纸会审、招标答疑、施工方案、现行相关规范、政府相关要求，包含且不限于以下内容：
1.</t>
    </r>
    <r>
      <rPr>
        <b/>
        <sz val="11"/>
        <rFont val="宋体"/>
        <charset val="134"/>
      </rPr>
      <t>包工包料</t>
    </r>
    <r>
      <rPr>
        <sz val="11"/>
        <rFont val="宋体"/>
        <charset val="134"/>
      </rPr>
      <t>；
2.封底底漆一道,干燥后刷白色外墙无机涂料两遍；
3.满刮外墙腻子两道(共2mm厚),砂纸磨平；
4.包底层清理、打磨、堵洞；
5.品牌要求：采用符合国家标准的工程材料，同时满足甲方要求；
6.所有楼层层高＞6.5米搭设室内双排架及移动操作架（利用模板支撑架），楼层层高≤6.5米移动操作架由分包自理，产生的人工降效不另计价，已包含在此清单价款中。</t>
    </r>
  </si>
  <si>
    <t>墙面腻子
（外墙腻子）</t>
  </si>
  <si>
    <r>
      <rPr>
        <sz val="11"/>
        <rFont val="宋体"/>
        <charset val="134"/>
      </rPr>
      <t>按施工图纸、交楼标准、图纸会审、招标答疑、施工方案、现行相关规范、政府相关要求，包含且不限于以下内容：
1.</t>
    </r>
    <r>
      <rPr>
        <b/>
        <sz val="11"/>
        <rFont val="宋体"/>
        <charset val="134"/>
      </rPr>
      <t>包工包料</t>
    </r>
    <r>
      <rPr>
        <sz val="11"/>
        <rFont val="宋体"/>
        <charset val="134"/>
      </rPr>
      <t>、满刮白色外墙腻子两道(共2mm厚),砂纸磨平；
2.包底层清理、打磨、堵洞；
3.品牌要求：采用符合国家标准的工程材料，同时满足甲方要求；
4.所有楼层层高＞6.5米搭设室内双排架及移动操作架（甲方另行搭设），楼层层高≤6.5米移动操作架由分包自理，产生的人工降效不另计价，已包含在此清单价款中。</t>
    </r>
  </si>
  <si>
    <t>内墙涂料墙裙/踢脚线
（无机涂料+耐水腻子）</t>
  </si>
  <si>
    <r>
      <rPr>
        <sz val="11"/>
        <rFont val="宋体"/>
        <charset val="134"/>
      </rPr>
      <t>按施工图纸、交楼标准、图纸会审、招标答疑、施工方案、现行相关规范、政府相关要求，包含且不限于以下内容：
1.</t>
    </r>
    <r>
      <rPr>
        <b/>
        <sz val="11"/>
        <rFont val="宋体"/>
        <charset val="134"/>
      </rPr>
      <t>包工包料</t>
    </r>
    <r>
      <rPr>
        <sz val="11"/>
        <rFont val="宋体"/>
        <charset val="134"/>
      </rPr>
      <t xml:space="preserve">
2.滚涂中灰色无机涂料二道；
3.满刮耐水腻子一道；
4.包底层清理、打磨、堵洞；
5.品牌要求：采用符合国家标准的工程材料，同时满足甲方要求；</t>
    </r>
  </si>
  <si>
    <t>踢脚墙裙</t>
  </si>
  <si>
    <t>其他工程</t>
  </si>
  <si>
    <t>室外坡道</t>
  </si>
  <si>
    <t>按施工图纸、交楼标准、图纸会审、招标答疑、施工方案、现行相关规范、政府相关要求，包含且不限于以下内容：
1.220（120）厚C35砼，原浆压光和压纹；
2.150厚水泥稳定碎石（内掺水泥6%）垫层；
3.150厚级配碎石垫层；
4.素土夯实，压实系数＞0.94；</t>
  </si>
  <si>
    <t>室外台阶</t>
  </si>
  <si>
    <t>按施工图纸、交楼标准、图纸会审、招标答疑、施工方案、现行相关规范、政府相关要求，包含且不限于以下内容：
1.20厚WS-M20水泥砂浆抹面，做防滑槽；
2.80厚C20混凝土，台阶面向外找坡1%；
3.300厚3:7砂石级配垫层，分两步夯实；
4.素土夯实。</t>
  </si>
  <si>
    <t>室外散水</t>
  </si>
  <si>
    <t>按施工图纸、交楼标准、图纸会审、招标答疑、施工方案、现行相关规范、政府相关要求，包含且不限于以下内容：
1.素土夯实、垫层、塑料泡沫条、混凝土散水、切缝、嵌缝；</t>
  </si>
  <si>
    <t>室内/屋面砖砌踏步</t>
  </si>
  <si>
    <t>按施工图纸、交楼标准、图纸会审、招标答疑、施工方案、现行相关规范、政府相关要求，包含且不限于以下内容：
1.砌砖、刮缝；</t>
  </si>
  <si>
    <t>按水平投影面积计算</t>
  </si>
  <si>
    <t>素混凝土填充（测流槽二次浇筑）</t>
  </si>
  <si>
    <t>按施工图纸、交楼标准、图纸会审、招标答疑、施工方案、现行相关规范、政府相关要求，包含且不限于以下内容：
1.素混凝土二次浇筑；</t>
  </si>
  <si>
    <t>按实际完成工程量以立方计算</t>
  </si>
  <si>
    <t>泥斗（含镉污泥浓缩池、含铬泥浓缩池、含镍污泥浓缩池、综合污泥浓缩池二次浇筑）</t>
  </si>
  <si>
    <t>按施工图纸、交楼标准、图纸会审、招标答疑、施工方案、现行相关规范、政府相关要求，包含且不限于以下内容：
1.泥斗混凝土二次浇筑；</t>
  </si>
  <si>
    <t>泡沫混凝土填充(气浮池)</t>
  </si>
  <si>
    <t>按施工图纸、交楼标准、图纸会审、招标答疑、施工方案、现行相关规范、政府相关要求，包含且不限于以下内容：
1.泡沫混凝土填充；</t>
  </si>
  <si>
    <t>临时设施、安全文明施工工程</t>
  </si>
  <si>
    <t>地面硬化（不分厚度）</t>
  </si>
  <si>
    <t>1、包平土，按甲方做法要求，质量必须满足现行质量验收标准。</t>
  </si>
  <si>
    <t>按水平投影面积计算（不含垫层出宽）</t>
  </si>
  <si>
    <t>排架硬化垫层</t>
  </si>
  <si>
    <t>外架排水沟</t>
  </si>
  <si>
    <t>1、按甲方标准化做法施工，包平土、包砌砖、包抹灰，质量必须满足现行质量验收标准。</t>
  </si>
  <si>
    <t>按延长米计算</t>
  </si>
  <si>
    <t>m</t>
  </si>
  <si>
    <t>临时设施混凝土浇捣</t>
  </si>
  <si>
    <t>1、按甲方标准化做法施工，包砼浇捣、包平土，质量必须满足现行质量验收标准。</t>
  </si>
  <si>
    <t>按实际完成工程量以体积计算</t>
  </si>
  <si>
    <t>如塔吊基础、施工电梯基础等</t>
  </si>
  <si>
    <t>不含税小计</t>
  </si>
  <si>
    <t>元</t>
  </si>
  <si>
    <r>
      <rPr>
        <b/>
        <sz val="11"/>
        <rFont val="宋体"/>
        <charset val="134"/>
      </rPr>
      <t>税金（含税</t>
    </r>
    <r>
      <rPr>
        <b/>
        <u/>
        <sz val="11"/>
        <rFont val="宋体"/>
        <charset val="134"/>
      </rPr>
      <t xml:space="preserve">  %）</t>
    </r>
  </si>
  <si>
    <t>含税合计（9+10）</t>
  </si>
  <si>
    <r>
      <rPr>
        <b/>
        <sz val="11"/>
        <rFont val="宋体"/>
        <charset val="134"/>
      </rPr>
      <t>备注：
1、以上价格为含税价，开具票面</t>
    </r>
    <r>
      <rPr>
        <b/>
        <u/>
        <sz val="11"/>
        <rFont val="宋体"/>
        <charset val="134"/>
      </rPr>
      <t xml:space="preserve">    %</t>
    </r>
    <r>
      <rPr>
        <b/>
        <sz val="11"/>
        <rFont val="宋体"/>
        <charset val="134"/>
      </rPr>
      <t>增值税专用发票（税率按国家政策执行，造价随之调整）。
2、本工程混凝土、水泥、砂子、砖、钢筋网片及垫块、抹灰挂网、玻纤网、砂浆、108 胶水、沥青、耐候胶、瓷砖、瓷砖粘结剂、瓷砖胶、填缝剂、金刚砂、挤塑板、保温板、排水板、无纺布材料甲供，除甲供材外其他材料、辅材及工器具由乙方自行提供。
3、若除备注第2点甲供材外仍有新增甲供材料，则结算时相应扣减主材价，即不含税综合单价=人工费B+其他费用D-其他费用D*系数（系数=其他费用D/(人工费B+主材费C））
4、本工程包含水资源中心、双氧水罐池、地磅工程，因双氧水罐暂无施工图纸，结算时做法相同的参考水资源中心合同单价执行，无合适单价的，按合同约定相关条款执行。
5、本次招标清单编制依据：①根据南京现代表面处理科技产业中心项目B地块工程水资源中心、地磅审图通过对应有审图章的全套图纸</t>
    </r>
    <r>
      <rPr>
        <b/>
        <sz val="11"/>
        <color rgb="FFFF0000"/>
        <rFont val="宋体"/>
        <charset val="134"/>
      </rPr>
      <t>及甲方签字确认版《南京项目水厂施工交楼标准（2025.7.28版本）》进行编制</t>
    </r>
    <r>
      <rPr>
        <b/>
        <sz val="11"/>
        <rFont val="宋体"/>
        <charset val="134"/>
      </rPr>
      <t>；②双氧水罐池暂无施工图纸；
6、其他费用D：包含辅材、机械费、措施费、管理费、利润等除主材、人工费及税金以外的其他所有费用。
7、凡本表所列的“承包内容”作为施工完成内容不尽完善，具体内容按图纸要求；其单价包含为完成该分项工程的所有工序工作，不限于所列内容。
8、本工程装修操作脚手架按项目部签字版“南京现代表面处理科技产业中心项目B地块工程-钢筋绑扎操作架、装饰装修操作架及模板支撑架搭设情况说明”执行，费用包含在相应综合单价内，不另计算。
9、本清单未注明的承包内容，详见合同相应条款。
10、本清单范围不含室外工程。</t>
    </r>
  </si>
  <si>
    <t>南京现代表面处理科技产业中心项目B地块建设项目-砼及装饰装修工程招标清单（综合楼、门卫室）</t>
  </si>
  <si>
    <t>工程名称：南京现代表面处理科技产业中心项目B地块建设项目</t>
  </si>
  <si>
    <t>综合楼工程量(地下室)</t>
  </si>
  <si>
    <t>综合楼工程量(地上)</t>
  </si>
  <si>
    <t>不含税
综合单价E=B+C+D
（元）</t>
  </si>
  <si>
    <t>主体结构</t>
  </si>
  <si>
    <t>混凝土工程劳务费
（综合楼±0.000以下，含人防）</t>
  </si>
  <si>
    <t>按施工图纸、交楼标准、图纸会审、招标答疑、施工方案、现行相关规范、政府相关要求，包含且不限于以下内容：
1.浇筑、养护用工：包含所有现浇混凝土构件浇捣，包括但不限于垫层、基础、柱、墙、门框墙、梁、板、楼梯、汽车坡道、女儿墙、栏板、飘板、雨棚、腰线、反砍、设备基础（含二次灌浆）及二次结构（指构造柱、圈梁、过梁、窗台压顶等二次构件）等；
2.包盖塑料薄膜养护、喷淋养护（如采用喷淋养护甲方提供水源接驳口）、包暴雨天气的薄膜覆盖、框架柱的覆膜养护；
3.包打凿/清理后浇带，施工缝凿毛处理等；
4.包现浇钢筋混凝土楼板原浆随打随抹平，表面清理干净；
5.包含桩头清理、抽水、清泥、塌方处理等。</t>
  </si>
  <si>
    <t>混凝土工程劳务费
（门卫室4、门卫室5±0.000以下）</t>
  </si>
  <si>
    <t>按施工图纸、交楼标准、图纸会审、招标答疑、施工方案、现行相关规范、政府相关要求，包含且不限于以下内容：
1.浇筑、养护用工：含垫层、基础梁、基础柱、承台基础、电梯坑等（不含首层地骨砼浇捣）等；
2.包盖塑料薄膜养护、喷淋养护（如采用喷淋养护甲方提供水源接驳口）、包暴雨天气的薄膜覆盖、框架柱的覆膜养护；
3.含甲方房心土方回填后的人工平整夯实、±10cm内的土方平整，
4.包含抽水、清泥、塌方处理等。</t>
  </si>
  <si>
    <t>按首层建筑面积计算，建筑面积计算规则执行《建筑工程建筑面积计算规范》GB/T50353-2013</t>
  </si>
  <si>
    <t>仅门卫室</t>
  </si>
  <si>
    <t>1.1.3</t>
  </si>
  <si>
    <t>混凝土工程劳务费
（±0.000以上）</t>
  </si>
  <si>
    <t>按施工图纸、交楼标准、图纸会审、招标答疑、施工方案、现行相关规范、政府相关要求，包含且不限于以下内容：
1、浇筑、养护用工：包含所有现浇混凝土构件浇捣，包括但不限于垫层、基础、柱、墙、门框墙、梁、板、楼梯、与PC构件连接的后浇筑部分、汽车坡道、女儿墙、栏板、飘板、雨棚、腰线、反砍、设备基础（含二次灌浆）及二次结构（指构造柱、圈梁、过梁、窗台压顶等二次构件）等；
2.包盖塑料薄膜养护、喷淋养护（如采用喷淋养护甲方提供水源接驳口）、包暴雨天气的薄膜覆盖、框架柱的覆膜养护；
3.包打凿/清理后浇带，薄膜、彩条布、保护施工缝凿毛处理等；
4.包含桩头清理、抽水、清泥、塌方处理等。</t>
  </si>
  <si>
    <t>按施工楼层建筑面积计算（综合楼不含地下室面积），建筑面积计算规则执行《建筑工程建筑面积计算规范》GB/T50353-2013</t>
  </si>
  <si>
    <t>1.1.4</t>
  </si>
  <si>
    <t>蒸压加气混凝土砌块（200厚以内）</t>
  </si>
  <si>
    <t>蒸压加气混凝土砌块（200厚以外，含200厚）</t>
  </si>
  <si>
    <t>水泥砖（200厚以内）</t>
  </si>
  <si>
    <t>水泥砖（200厚以外，含200厚）</t>
  </si>
  <si>
    <t>砼墙体螺杆洞修补（三段式止水螺杆，包含水池壁板、外围结构边梁、外围剪力墙、柱、二次结构等涉及防渗漏部位的螺杆洞）</t>
  </si>
  <si>
    <t>综合楼地下室</t>
  </si>
  <si>
    <t>按施工图纸、交楼标准、图纸会审、招标答疑、施工方案、现行相关规范、政府相关要求，包含且不限于以下内容：
1.湿砖、上料、砌砖、勾缝、顶砖、留槽留洞(包括图纸内容及与其他专业配合的预留槽/洞)、门窗的收口补缝、现场预制过梁、门窗固定点、搭拆砌筑架体（乙方负责搭设部分）、落地灰清扫、水泥袋回收、堆码、维护及场内运输等；
2.含各种零星泥水收口、补缝。含拉墙筋（不含拉结筋植筋），包底层清理、堵洞。包电梯门边砌砖和砂浆封堵。包消防通风等所有预留洞边封堵及收口。包外架连墙杆洞口封堵收口。
3.砌块切割采用专用切割机械完成，不得现场随便乱砍而成；
4.移动操作架由分包自理，产生的人工降效不另计价，已包含在此清单价款中。</t>
  </si>
  <si>
    <t>2.3.1</t>
  </si>
  <si>
    <t>2.3.2</t>
  </si>
  <si>
    <t>2.3.3</t>
  </si>
  <si>
    <t>2.3.4</t>
  </si>
  <si>
    <t>水泥砖、灰砂砖（120厚）</t>
  </si>
  <si>
    <t>2.3.5</t>
  </si>
  <si>
    <t>内墙抹灰劳务费（不分厚度、两遍成活）</t>
  </si>
  <si>
    <t>按施工图纸、交楼标准、图纸会审、招标答疑、施工方案、现行相关规范、政府相关要求，包含且不限于以下内容：
1.基层清理、墙面修补、打磨、堵洞、刷专用界面处理剂、上料、洒水湿润、甩毛、挂网/压网、勾缝、抹灰找平、洞口收口、养护、外架连墙杆洞口、工字钢封堵收口、各种零星泥水收口。
2.移动操作架由分包自理，产生的人工降效不另计价，已包含在此清单价款中。</t>
  </si>
  <si>
    <t>外墙抹灰劳务费（不分厚度）-外保温</t>
  </si>
  <si>
    <r>
      <rPr>
        <sz val="11"/>
        <rFont val="宋体"/>
        <charset val="134"/>
      </rPr>
      <t xml:space="preserve">按施工图纸、交楼标准、图纸会审、招标答疑、施工方案、现行相关规范、政府相关要求，包含且不限于以下内容：
1.基层清理、墙面修补、刷专用界面处理剂、上料、、洒水湿润、挂网/压网、甩毛、勾缝、打点、抹灰找平、洞口收口、养护、外架连墙杆洞口封堵收口、工字钢洞口封堵收口、各种零星泥水收口。
</t>
    </r>
    <r>
      <rPr>
        <sz val="11"/>
        <color rgb="FFFF0000"/>
        <rFont val="宋体"/>
        <charset val="134"/>
      </rPr>
      <t>2.包保温板安装，保温板专用胶粘剂粘贴、锚固件双向@500梅花状固定(锚固件每平方不应小于4个)</t>
    </r>
  </si>
  <si>
    <t>包含以下抹灰层：
1、6厚聚合物胶粉砂浆抹面，中间压入一层耐碱玻纤网格布；
2、5厚干粉类聚合物水泥防水砂浆；
3、10厚DP M15砂浆（1:3预拌水泥砂浆）找平层</t>
  </si>
  <si>
    <t>外墙抹灰劳务费（不分厚度）-内保温</t>
  </si>
  <si>
    <t xml:space="preserve">按施工图纸、交楼标准、图纸会审、招标答疑、施工方案、现行相关规范、政府相关要求，包含且不限于以下内容：
1.基层清理、墙面修补、刷专用界面处理剂、上料、、洒水湿润、挂网/压网、甩毛、勾缝、打点、抹灰找平、洞口收口、养护、外架连墙杆洞口封堵收口、工字钢洞口封堵收口、各种零星泥水收口。
</t>
  </si>
  <si>
    <t xml:space="preserve">包含以下抹灰层：
1、6.6厚干粉类聚合物水泥防水砂浆，中间压入一层耐碱玻纤网格布；
2、10厚DP M15砂浆（1:3预拌水泥砂浆）找平层；
</t>
  </si>
  <si>
    <t>聚合物抗裂砂浆-外墙内保温（不分厚度、需压玻纤网）</t>
  </si>
  <si>
    <r>
      <rPr>
        <sz val="11"/>
        <rFont val="宋体"/>
        <charset val="134"/>
      </rPr>
      <t xml:space="preserve">按施工图纸、交楼标准、图纸会审、招标答疑、施工方案、现行相关规范、政府相关要求，包含且不限于以下内容：
1.抹灰、中间压入一层耐碱玻纤网格布固定。
</t>
    </r>
    <r>
      <rPr>
        <sz val="11"/>
        <color rgb="FFFF0000"/>
        <rFont val="宋体"/>
        <charset val="134"/>
      </rPr>
      <t>2.包保温板安装，保温板专用胶粘剂粘贴、锚固件双向@500梅花状固定(锚固件每平方不应小于4个)</t>
    </r>
  </si>
  <si>
    <t>按施工图纸、交楼标准、图纸会审、招标答疑、施工方案、现行相关规范、政府相关要求，包含且不限于以下内容：
1.刷专用界面剂、选料、切割瓷片、专用瓷砖胶黏贴、贴面砖、擦缝、清洁表面
2.养护及成品保护</t>
  </si>
  <si>
    <t>地下室防水保护层</t>
  </si>
  <si>
    <t>综合楼地下室外墙</t>
  </si>
  <si>
    <t>水沟、水槽、集水坑侧面抹灰（不分厚度、两遍成活）</t>
  </si>
  <si>
    <t>吸音墙面</t>
  </si>
  <si>
    <r>
      <rPr>
        <sz val="11"/>
        <rFont val="宋体"/>
        <charset val="134"/>
      </rPr>
      <t>按施工图纸、交楼标准、图纸会审、招标答疑、施工方案、现行相关规范、政府相关要求，包含且不限于以下内容：</t>
    </r>
    <r>
      <rPr>
        <b/>
        <sz val="11"/>
        <rFont val="宋体"/>
        <charset val="134"/>
      </rPr>
      <t>包工包料</t>
    </r>
    <r>
      <rPr>
        <sz val="11"/>
        <rFont val="宋体"/>
        <charset val="134"/>
      </rPr>
      <t xml:space="preserve">
1.钉钢板网二层
2.轻钢龙骨27*60*0.63，中500，中填50厚超细玻璃棉袋，与墙面固定</t>
    </r>
  </si>
  <si>
    <r>
      <rPr>
        <sz val="11"/>
        <rFont val="宋体"/>
        <charset val="134"/>
      </rPr>
      <t>细石混凝土找平层/找坡层/保护层
（不分厚度、</t>
    </r>
    <r>
      <rPr>
        <sz val="11"/>
        <color rgb="FFFF0000"/>
        <rFont val="宋体"/>
        <charset val="134"/>
      </rPr>
      <t>带钢丝网</t>
    </r>
    <r>
      <rPr>
        <sz val="11"/>
        <rFont val="宋体"/>
        <charset val="134"/>
      </rPr>
      <t>）</t>
    </r>
  </si>
  <si>
    <r>
      <rPr>
        <sz val="11"/>
        <rFont val="宋体"/>
        <charset val="134"/>
      </rPr>
      <t>按施工图纸、交楼标准、图纸会审、招标答疑、施工方案、现行相关规范、政府相关要求，包含且不限于以下内容：
1.基层清理、基层处理、分（切）缝、灌缝、泛水圆角、砼浇捣、找平、</t>
    </r>
    <r>
      <rPr>
        <sz val="11"/>
        <color rgb="FFFF0000"/>
        <rFont val="宋体"/>
        <charset val="134"/>
      </rPr>
      <t>钢（筋）丝网片</t>
    </r>
    <r>
      <rPr>
        <sz val="11"/>
        <rFont val="宋体"/>
        <charset val="134"/>
      </rPr>
      <t>铺设等工序。
2.养护及成品保护。</t>
    </r>
  </si>
  <si>
    <r>
      <rPr>
        <sz val="11"/>
        <rFont val="宋体"/>
        <charset val="134"/>
      </rPr>
      <t>细石混凝土找平层/找坡层/保护层
（不分厚度、</t>
    </r>
    <r>
      <rPr>
        <sz val="11"/>
        <color rgb="FFFF0000"/>
        <rFont val="宋体"/>
        <charset val="134"/>
      </rPr>
      <t>不带钢丝网</t>
    </r>
    <r>
      <rPr>
        <sz val="11"/>
        <rFont val="宋体"/>
        <charset val="134"/>
      </rPr>
      <t>）</t>
    </r>
  </si>
  <si>
    <r>
      <rPr>
        <sz val="11"/>
        <rFont val="宋体"/>
        <charset val="134"/>
      </rPr>
      <t xml:space="preserve">按施工图纸、交楼标准、图纸会审、招标答疑、施工方案、现行相关规范、政府相关要求，包含且不限于以下内容：
</t>
    </r>
    <r>
      <rPr>
        <sz val="11"/>
        <color rgb="FFFF0000"/>
        <rFont val="宋体"/>
        <charset val="134"/>
      </rPr>
      <t>1.基层清理、基层处理、泛水圆角、砼浇捣、找平、压光等工序</t>
    </r>
    <r>
      <rPr>
        <sz val="11"/>
        <rFont val="宋体"/>
        <charset val="134"/>
      </rPr>
      <t xml:space="preserve">
2.养护及成品保护</t>
    </r>
  </si>
  <si>
    <t>空调板面、雨棚板面水泥砂浆找平单价并入此项计算</t>
  </si>
  <si>
    <t>水泥砂浆楼面（含压光）
（不分厚度）</t>
  </si>
  <si>
    <t>4.5</t>
  </si>
  <si>
    <t>水沟、集水坑地面砂浆找平（不分厚度）</t>
  </si>
  <si>
    <t>4.6</t>
  </si>
  <si>
    <t>金刚砂细石混凝土地面
（不分厚度）</t>
  </si>
  <si>
    <r>
      <rPr>
        <sz val="11"/>
        <rFont val="宋体"/>
        <charset val="134"/>
      </rPr>
      <t>按施工图纸、交楼标准、图纸会审、招标答疑、施工方案、现行相关规范、政府相关要求，包含且不限于以下内容：
1.基层清理、泛水圆角、基层处理、保护层、分（切）缝、灌缝、</t>
    </r>
    <r>
      <rPr>
        <sz val="11"/>
        <color rgb="FFFF0000"/>
        <rFont val="宋体"/>
        <charset val="134"/>
      </rPr>
      <t>嵌缝、</t>
    </r>
    <r>
      <rPr>
        <sz val="11"/>
        <rFont val="宋体"/>
        <charset val="134"/>
      </rPr>
      <t>压光、</t>
    </r>
    <r>
      <rPr>
        <sz val="11"/>
        <color rgb="FFFF0000"/>
        <rFont val="宋体"/>
        <charset val="134"/>
      </rPr>
      <t>钢筋（丝）网铺设</t>
    </r>
    <r>
      <rPr>
        <sz val="11"/>
        <rFont val="宋体"/>
        <charset val="134"/>
      </rPr>
      <t>等工序；
2.面撒金刚砂压光（金刚砂每平方5KG用量）；
3.养护及成品保护。</t>
    </r>
  </si>
  <si>
    <t>综合楼地下车库</t>
  </si>
  <si>
    <t>4.7</t>
  </si>
  <si>
    <t>按施工图纸、交楼标准、图纸会审、招标答疑、施工方案、现行相关规范、政府相关要求，包含且不限于以下内容：
1.基层清理、基层处理、水泥砂浆结合层/瓷砖胶粘结、切割贴面砖、擦(勾)缝、清洁面层；
2.养护及成品保护。</t>
  </si>
  <si>
    <t>4.8</t>
  </si>
  <si>
    <t>陶粒混凝土回填垫层</t>
  </si>
  <si>
    <t>按施工图纸、交楼标准、图纸会审、招标答疑、施工方案、现行相关规范、政府相关要求，包含且不限于以下内容：
1.超轻陶粒混凝土回填、找平；
2.养护及成品保护。</t>
  </si>
  <si>
    <t>4.9</t>
  </si>
  <si>
    <t>4.10</t>
  </si>
  <si>
    <t>水泥砂浆踢脚线</t>
  </si>
  <si>
    <t>按施工图纸、交楼标准、图纸会审、招标答疑、施工方案、现行相关规范、政府相关要求，包含且不限于以下内容：
1.基层清理、基层处理、抹灰、收口等；
2.养护及成品保护。</t>
  </si>
  <si>
    <t>4.11</t>
  </si>
  <si>
    <t>按施工图纸、交楼标准、图纸会审、招标答疑、施工方案、现行相关规范、政府相关要求，包含且不限于以下内容：
1.包基层清理、基层处理、结合层、切割贴面砖、擦(勾)缝、清洁面层等工序；
2.含楼梯间挡水线（水泥砂浆或贴块料）；
3.含楼梯防滑条。</t>
  </si>
  <si>
    <t>4.12</t>
  </si>
  <si>
    <t>20厚II型石墨EPS板</t>
  </si>
  <si>
    <t>按施工图纸、交楼标准、图纸会审、招标答疑、施工方案、现行相关规范、政府相关要求，包含且不限于以下内容：
1.基层清理、铺设EPS板等；
2.成品保护。</t>
  </si>
  <si>
    <t>4.13</t>
  </si>
  <si>
    <t>25厚干式模块垫层</t>
  </si>
  <si>
    <t>按施工图纸、交楼标准、图纸会审、招标答疑、施工方案、现行相关规范、政府相关要求，包含且不限于以下内容：
1.基层清理、干式模块垫层等；
2.成品保护。</t>
  </si>
  <si>
    <t>4.14</t>
  </si>
  <si>
    <t>20厚自平干式模块找平</t>
  </si>
  <si>
    <t>按施工图纸、交楼标准、图纸会审、招标答疑、施工方案、现行相关规范、政府相关要求，包含且不限于以下内容：
1.基层清理、自平干式模块找平等；
2.成品保护。</t>
  </si>
  <si>
    <t>细石混凝土屋面找平层/找坡层
（上人/不上人)
（不分厚度、不带钢筋网）</t>
  </si>
  <si>
    <t>按施工图纸、交楼标准、图纸会审、招标答疑、施工方案、现行相关规范、政府相关要求，包含且不限于以下内容：
1.基层清理、泛水圆角、砼浇捣、找平等工序；
2.养护及成品保护。</t>
  </si>
  <si>
    <t>综合楼上人屋面/不上人屋面/地下室顶板</t>
  </si>
  <si>
    <t>按施工图纸、交楼标准、图纸会审、招标答疑、施工方案、现行相关规范、政府相关要求，包含且不限于以下内容：
1.基层清理、泛水圆角、基层处理、分（切）缝、嵌缝、隔离层、铺保温隔热板、压光等（除防水防腐、找平层外）所有工序
2.养护及成品保护</t>
  </si>
  <si>
    <r>
      <rPr>
        <sz val="11"/>
        <rFont val="宋体"/>
        <charset val="134"/>
      </rPr>
      <t>内墙面涂料油漆</t>
    </r>
    <r>
      <rPr>
        <b/>
        <sz val="11"/>
        <rFont val="宋体"/>
        <charset val="134"/>
      </rPr>
      <t>【包工包料】</t>
    </r>
    <r>
      <rPr>
        <sz val="11"/>
        <rFont val="宋体"/>
        <charset val="134"/>
      </rPr>
      <t xml:space="preserve">
（外墙涂料+耐水腻子）</t>
    </r>
  </si>
  <si>
    <t>按施工图纸、交楼标准、图纸会审、招标答疑、施工方案、现行相关规范、政府相关要求，包含且不限于以下内容：
1.喷或滚刷底漆一道，干燥后刷白色外墙涂料二遍；
2.满刮3厚耐水腻子分遍找平，砂纸磨平；
3.包底层清理、打磨、堵洞；
4.品牌要求：采用符合国家标准的工程材料，同时满足甲方要求；
5.移动操作架由分包自理，产生的人工降效不另计价，已包含在此清单价款中。</t>
  </si>
  <si>
    <r>
      <rPr>
        <sz val="11"/>
        <rFont val="宋体"/>
        <charset val="134"/>
      </rPr>
      <t>天棚涂料油漆</t>
    </r>
    <r>
      <rPr>
        <b/>
        <sz val="11"/>
        <rFont val="宋体"/>
        <charset val="134"/>
      </rPr>
      <t>【包工包料】</t>
    </r>
    <r>
      <rPr>
        <sz val="11"/>
        <rFont val="宋体"/>
        <charset val="134"/>
      </rPr>
      <t xml:space="preserve">
（外墙涂料+耐水腻子）</t>
    </r>
  </si>
  <si>
    <r>
      <rPr>
        <sz val="11"/>
        <rFont val="宋体"/>
        <charset val="134"/>
      </rPr>
      <t>天棚面腻子</t>
    </r>
    <r>
      <rPr>
        <b/>
        <sz val="11"/>
        <rFont val="宋体"/>
        <charset val="134"/>
      </rPr>
      <t>【包工包料】</t>
    </r>
    <r>
      <rPr>
        <sz val="11"/>
        <rFont val="宋体"/>
        <charset val="134"/>
      </rPr>
      <t xml:space="preserve">
（耐水腻子）</t>
    </r>
  </si>
  <si>
    <t>按施工图纸、交楼标准、图纸会审、招标答疑、施工方案、现行相关规范、政府相关要求，包含且不限于以下内容：
1.满刮3厚耐水腻子分遍找平；
2.包底层清理、打磨、堵洞；
3.品牌要求：采用符合国家标准的工程材料，同时满足甲方要求；
4.移动操作架由分包自理，产生的人工降效不另计价，已包含在此清单价款中。</t>
  </si>
  <si>
    <r>
      <rPr>
        <sz val="11"/>
        <rFont val="宋体"/>
        <charset val="134"/>
      </rPr>
      <t>涂料外墙</t>
    </r>
    <r>
      <rPr>
        <b/>
        <sz val="11"/>
        <rFont val="宋体"/>
        <charset val="134"/>
      </rPr>
      <t>【包工包料】</t>
    </r>
    <r>
      <rPr>
        <sz val="11"/>
        <rFont val="宋体"/>
        <charset val="134"/>
      </rPr>
      <t xml:space="preserve">
（真石漆+刮腻子）</t>
    </r>
  </si>
  <si>
    <r>
      <rPr>
        <sz val="11"/>
        <rFont val="宋体"/>
        <charset val="134"/>
      </rPr>
      <t>按施工图纸、交楼标准、图纸会审、招标答疑、施工方案、现行相关规范、政府相关要求，包含且不限于以下内容：
1.表面清理干净，辊涂罩面漆；
2.喷涂高级真石漆或外墙涂料二道；（材质选样定）
3.底漆干实后弹线，定分割缝（分割缝定位详见立面图）；
4.辊涂抗碱封闭底漆一道；
（第1-4步可根据涂料产品的施工要求进行调整）
5.满刮外墙专用腻子（R型）两道，分遍打磨（砂纸或打磨机打磨平整）；
6.包含做耐候胶分隔缝</t>
    </r>
    <r>
      <rPr>
        <b/>
        <sz val="11"/>
        <rFont val="宋体"/>
        <charset val="134"/>
      </rPr>
      <t>（耐候胶材料甲供）</t>
    </r>
    <r>
      <rPr>
        <sz val="11"/>
        <rFont val="宋体"/>
        <charset val="134"/>
      </rPr>
      <t xml:space="preserve">
7.包底层清理、打磨、堵洞；
8.品牌要求：外墙真石漆建议采用硅丙烯酸类乳液；需提供颜色或质感样板给甲方比选确定，选色后宜在现场分别制作不小于1m2的样板墙进行最终确认。</t>
    </r>
  </si>
  <si>
    <t>吊顶顶棚</t>
  </si>
  <si>
    <t>按施工图纸、交楼标准、图纸会审、招标答疑、施工方案、现行相关规范、政府相关要求，包含且不限于以下内容：
1.定位、弹线、射钉、安装吊筋；
2.安装龙骨及吊配附件、孔洞预留等；
3.面层安装、封边、调整、校正等；</t>
  </si>
  <si>
    <t>倒班房卫生间
做法待定</t>
  </si>
  <si>
    <t>室外面砖坡道</t>
  </si>
  <si>
    <t>按施工图纸、交楼标准、图纸会审、招标答疑、施工方案、现行相关规范、政府相关要求，包含且不限于以下内容：
1.防滑地砖面层，横向铺防滑条地砖，中距300，DTG水泥砂浆勾缝；
2.20厚1:3干硬性水泥砂浆抹面，表面撒素水泥，洒适量清水；
3.界面剂一道；
4.80厚C20混凝土；
5.300厚3:7砂石级配垫层，分两步夯实；
6.素土夯实，压实系数＞0.94；</t>
  </si>
  <si>
    <t>室外面砖台阶</t>
  </si>
  <si>
    <t>按施工图纸、交楼标准、图纸会审、招标答疑、施工方案、现行相关规范、政府相关要求，包含且不限于以下内容：
1.防滑地砖面层，专用填缝剂填缝；
2. 30厚1:3干硬性水泥砂浆抹面；
3.80厚C20混凝土，台阶面向外找坡1%；
4.300厚3:7砂石级配垫层；
5.素土夯实；</t>
  </si>
  <si>
    <t>泡沫混凝土填充</t>
  </si>
  <si>
    <t>综合楼空调板底部、首层地下室顶板</t>
  </si>
  <si>
    <t>临时设施排水沟</t>
  </si>
  <si>
    <t>不含税小计（1+2+...+8）</t>
  </si>
  <si>
    <t>备注：
1、以上价格为含税价，开具票面    %增值税专用发票（税率按国家政策执行，造价随之调整）。
2、本工程混凝土、水泥、砂子、砖、钢筋网片及垫块、抹灰挂网、玻纤网、砂浆、108 胶水、沥青、耐候胶、瓷砖、瓷砖粘结剂、瓷砖胶、填缝剂、金刚砂、干式模块、EPS板、吊顶材料、挤塑板、保温板、排水板、无纺布材料甲供，除甲供材外其他材料、辅材及工器具由乙方自行提供。
3、若除备注第2点甲供材外仍有新增甲供材料，则结算时相应扣减主材价，即不含税综合单价=人工费B+其他费用D-其他费用D*系数（系数=其他费用D/(人工费B+主材费C））
4、本工程包含综合楼、门卫室4、门卫室5，因门卫室4、门卫室5暂无施工图纸，结算时做法相同的参考综合楼合同单价执行，无合适单价的，按合同约定相关条款执行。
5、本次招标清单编制依据：①根据南京现代表面处理科技产业中心项目B地块工程综合楼审图通过对应有审图章的全套图纸及甲方未签字确认版《南京项目综合楼施工交楼标准（2025.7.16版本）》进行编制；②门卫室4、门卫室5暂无施工图纸；
6、其他费用D：包含辅材、机械费、措施费、管理费、利润等除主材、人工费及税金以外的其他所有费用。
7、凡本表所列的“承包内容”作为施工完成内容不尽完善，具体内容按图纸要求；其单价包含为完成该分项工程的所有工序工作，不限于所列内容。
8、本工程装修操作脚手架按项目部签字版“南京现代表面处理科技产业中心项目B地块工程-钢筋绑扎操作架、装饰装修操作架及模板支撑架搭设情况说明”执行，费用包含在相应综合单价内，不另计算。
9、本清单未注明的承包内容，详见合同相应条款。
10、本清单范围不含室外工程。</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</si>
</sst>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0.0_ "/>
  </numFmts>
  <fonts count="47">
    <font>
      <sz val="9"/>
      <color theme="1"/>
      <name val="??"/>
      <charset val="134"/>
      <scheme val="minor"/>
    </font>
    <font>
      <sz val="9"/>
      <name val="宋体"/>
      <charset val="134"/>
    </font>
    <font>
      <b/>
      <sz val="10"/>
      <name val="宋体"/>
      <charset val="134"/>
    </font>
    <font>
      <b/>
      <sz val="9"/>
      <name val="宋体"/>
      <charset val="134"/>
    </font>
    <font>
      <b/>
      <sz val="9"/>
      <name val="??"/>
      <charset val="134"/>
      <scheme val="minor"/>
    </font>
    <font>
      <sz val="9"/>
      <name val="??"/>
      <charset val="134"/>
      <scheme val="minor"/>
    </font>
    <font>
      <b/>
      <sz val="11"/>
      <name val="宋体"/>
      <charset val="134"/>
    </font>
    <font>
      <b/>
      <sz val="10"/>
      <name val="??"/>
      <charset val="134"/>
      <scheme val="minor"/>
    </font>
    <font>
      <b/>
      <sz val="20"/>
      <name val="宋体"/>
      <charset val="134"/>
    </font>
    <font>
      <b/>
      <sz val="12"/>
      <name val="宋体"/>
      <charset val="134"/>
    </font>
    <font>
      <sz val="11"/>
      <name val="宋体"/>
      <charset val="134"/>
    </font>
    <font>
      <sz val="11"/>
      <color rgb="FFFF0000"/>
      <name val="宋体"/>
      <charset val="134"/>
    </font>
    <font>
      <sz val="9"/>
      <color rgb="FFFF0000"/>
      <name val="宋体"/>
      <charset val="134"/>
    </font>
    <font>
      <b/>
      <sz val="10"/>
      <color rgb="FFFF0000"/>
      <name val="宋体"/>
      <charset val="134"/>
    </font>
    <font>
      <b/>
      <sz val="9"/>
      <color rgb="FFFF0000"/>
      <name val="宋体"/>
      <charset val="134"/>
    </font>
    <font>
      <b/>
      <sz val="9"/>
      <color rgb="FFFF0000"/>
      <name val="??"/>
      <charset val="134"/>
      <scheme val="minor"/>
    </font>
    <font>
      <sz val="9"/>
      <color rgb="FFFF0000"/>
      <name val="??"/>
      <charset val="134"/>
      <scheme val="minor"/>
    </font>
    <font>
      <b/>
      <sz val="11"/>
      <color rgb="FFFF0000"/>
      <name val="宋体"/>
      <charset val="134"/>
    </font>
    <font>
      <b/>
      <sz val="10"/>
      <color rgb="FFFF0000"/>
      <name val="??"/>
      <charset val="134"/>
      <scheme val="minor"/>
    </font>
    <font>
      <b/>
      <sz val="14"/>
      <name val="??"/>
      <charset val="134"/>
      <scheme val="minor"/>
    </font>
    <font>
      <sz val="11"/>
      <name val="??"/>
      <charset val="134"/>
      <scheme val="minor"/>
    </font>
    <font>
      <sz val="11"/>
      <color rgb="FFFF0000"/>
      <name val="??"/>
      <charset val="134"/>
      <scheme val="minor"/>
    </font>
    <font>
      <b/>
      <sz val="11"/>
      <name val="??"/>
      <charset val="134"/>
      <scheme val="minor"/>
    </font>
    <font>
      <b/>
      <sz val="11"/>
      <color rgb="FFFF0000"/>
      <name val="??"/>
      <charset val="134"/>
      <scheme val="minor"/>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
      <sz val="12"/>
      <name val="宋体"/>
      <charset val="134"/>
    </font>
    <font>
      <b/>
      <u/>
      <sz val="11"/>
      <name val="宋体"/>
      <charset val="134"/>
    </font>
    <font>
      <b/>
      <u/>
      <sz val="11"/>
      <name val="??"/>
      <charset val="134"/>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24" fillId="0" borderId="0" applyFont="0" applyFill="0" applyBorder="0" applyAlignment="0" applyProtection="0">
      <alignment vertical="center"/>
    </xf>
    <xf numFmtId="44" fontId="24" fillId="0" borderId="0" applyFont="0" applyFill="0" applyBorder="0" applyAlignment="0" applyProtection="0">
      <alignment vertical="center"/>
    </xf>
    <xf numFmtId="9" fontId="24" fillId="0" borderId="0" applyFont="0" applyFill="0" applyBorder="0" applyAlignment="0" applyProtection="0">
      <alignment vertical="center"/>
    </xf>
    <xf numFmtId="41" fontId="24" fillId="0" borderId="0" applyFont="0" applyFill="0" applyBorder="0" applyAlignment="0" applyProtection="0">
      <alignment vertical="center"/>
    </xf>
    <xf numFmtId="42" fontId="24"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3" borderId="12"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3" applyNumberFormat="0" applyFill="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2" fillId="0" borderId="0" applyNumberFormat="0" applyFill="0" applyBorder="0" applyAlignment="0" applyProtection="0">
      <alignment vertical="center"/>
    </xf>
    <xf numFmtId="0" fontId="33" fillId="4" borderId="15" applyNumberFormat="0" applyAlignment="0" applyProtection="0">
      <alignment vertical="center"/>
    </xf>
    <xf numFmtId="0" fontId="34" fillId="5" borderId="16" applyNumberFormat="0" applyAlignment="0" applyProtection="0">
      <alignment vertical="center"/>
    </xf>
    <xf numFmtId="0" fontId="35" fillId="5" borderId="15" applyNumberFormat="0" applyAlignment="0" applyProtection="0">
      <alignment vertical="center"/>
    </xf>
    <xf numFmtId="0" fontId="36" fillId="6" borderId="17" applyNumberFormat="0" applyAlignment="0" applyProtection="0">
      <alignment vertical="center"/>
    </xf>
    <xf numFmtId="0" fontId="37" fillId="0" borderId="18" applyNumberFormat="0" applyFill="0" applyAlignment="0" applyProtection="0">
      <alignment vertical="center"/>
    </xf>
    <xf numFmtId="0" fontId="38" fillId="0" borderId="19" applyNumberFormat="0" applyFill="0" applyAlignment="0" applyProtection="0">
      <alignment vertical="center"/>
    </xf>
    <xf numFmtId="0" fontId="39" fillId="7" borderId="0" applyNumberFormat="0" applyBorder="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3" fillId="12" borderId="0" applyNumberFormat="0" applyBorder="0" applyAlignment="0" applyProtection="0">
      <alignment vertical="center"/>
    </xf>
    <xf numFmtId="0" fontId="42"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3" fillId="16" borderId="0" applyNumberFormat="0" applyBorder="0" applyAlignment="0" applyProtection="0">
      <alignment vertical="center"/>
    </xf>
    <xf numFmtId="0" fontId="42" fillId="17" borderId="0" applyNumberFormat="0" applyBorder="0" applyAlignment="0" applyProtection="0">
      <alignment vertical="center"/>
    </xf>
    <xf numFmtId="0" fontId="42"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2" fillId="21" borderId="0" applyNumberFormat="0" applyBorder="0" applyAlignment="0" applyProtection="0">
      <alignment vertical="center"/>
    </xf>
    <xf numFmtId="0" fontId="42" fillId="22" borderId="0" applyNumberFormat="0" applyBorder="0" applyAlignment="0" applyProtection="0">
      <alignment vertical="center"/>
    </xf>
    <xf numFmtId="0" fontId="43" fillId="23" borderId="0" applyNumberFormat="0" applyBorder="0" applyAlignment="0" applyProtection="0">
      <alignment vertical="center"/>
    </xf>
    <xf numFmtId="0" fontId="43" fillId="24" borderId="0" applyNumberFormat="0" applyBorder="0" applyAlignment="0" applyProtection="0">
      <alignment vertical="center"/>
    </xf>
    <xf numFmtId="0" fontId="42" fillId="25" borderId="0" applyNumberFormat="0" applyBorder="0" applyAlignment="0" applyProtection="0">
      <alignment vertical="center"/>
    </xf>
    <xf numFmtId="0" fontId="42" fillId="26" borderId="0" applyNumberFormat="0" applyBorder="0" applyAlignment="0" applyProtection="0">
      <alignment vertical="center"/>
    </xf>
    <xf numFmtId="0" fontId="43" fillId="27" borderId="0" applyNumberFormat="0" applyBorder="0" applyAlignment="0" applyProtection="0">
      <alignment vertical="center"/>
    </xf>
    <xf numFmtId="0" fontId="43" fillId="28" borderId="0" applyNumberFormat="0" applyBorder="0" applyAlignment="0" applyProtection="0">
      <alignment vertical="center"/>
    </xf>
    <xf numFmtId="0" fontId="42" fillId="29" borderId="0" applyNumberFormat="0" applyBorder="0" applyAlignment="0" applyProtection="0">
      <alignment vertical="center"/>
    </xf>
    <xf numFmtId="0" fontId="42" fillId="30" borderId="0" applyNumberFormat="0" applyBorder="0" applyAlignment="0" applyProtection="0">
      <alignment vertical="center"/>
    </xf>
    <xf numFmtId="0" fontId="43" fillId="31" borderId="0" applyNumberFormat="0" applyBorder="0" applyAlignment="0" applyProtection="0">
      <alignment vertical="center"/>
    </xf>
    <xf numFmtId="0" fontId="43" fillId="32" borderId="0" applyNumberFormat="0" applyBorder="0" applyAlignment="0" applyProtection="0">
      <alignment vertical="center"/>
    </xf>
    <xf numFmtId="0" fontId="42" fillId="33" borderId="0" applyNumberFormat="0" applyBorder="0" applyAlignment="0" applyProtection="0">
      <alignment vertical="center"/>
    </xf>
    <xf numFmtId="0" fontId="44" fillId="0" borderId="0"/>
    <xf numFmtId="0" fontId="0" fillId="0" borderId="0"/>
  </cellStyleXfs>
  <cellXfs count="107">
    <xf numFmtId="0" fontId="0" fillId="0" borderId="0" xfId="50"/>
    <xf numFmtId="0" fontId="1" fillId="0" borderId="0" xfId="50" applyFont="1" applyFill="1" applyAlignment="1">
      <alignment vertical="center"/>
    </xf>
    <xf numFmtId="0" fontId="2" fillId="0" borderId="0" xfId="50" applyFont="1" applyFill="1" applyAlignment="1">
      <alignment vertical="center"/>
    </xf>
    <xf numFmtId="0" fontId="3" fillId="0" borderId="0" xfId="50" applyFont="1" applyFill="1" applyAlignment="1">
      <alignment horizontal="center" vertical="center"/>
    </xf>
    <xf numFmtId="0" fontId="4" fillId="0" borderId="0" xfId="50" applyFont="1" applyFill="1"/>
    <xf numFmtId="0" fontId="3" fillId="0" borderId="0" xfId="50" applyFont="1" applyFill="1" applyAlignment="1">
      <alignment vertical="center"/>
    </xf>
    <xf numFmtId="0" fontId="5" fillId="0" borderId="0" xfId="50" applyFont="1" applyFill="1"/>
    <xf numFmtId="0" fontId="6" fillId="0" borderId="0" xfId="50" applyFont="1" applyFill="1" applyAlignment="1">
      <alignment vertical="center"/>
    </xf>
    <xf numFmtId="176" fontId="5" fillId="0" borderId="0" xfId="50" applyNumberFormat="1" applyFont="1" applyFill="1"/>
    <xf numFmtId="0" fontId="7" fillId="0" borderId="0" xfId="50" applyFont="1" applyFill="1"/>
    <xf numFmtId="0" fontId="1" fillId="0" borderId="0" xfId="50" applyFont="1" applyFill="1" applyAlignment="1">
      <alignment horizontal="center" vertical="center"/>
    </xf>
    <xf numFmtId="0" fontId="1" fillId="0" borderId="0" xfId="50" applyFont="1" applyFill="1" applyAlignment="1">
      <alignment horizontal="left" vertical="center"/>
    </xf>
    <xf numFmtId="176" fontId="1" fillId="0" borderId="0" xfId="50" applyNumberFormat="1" applyFont="1" applyFill="1" applyAlignment="1">
      <alignment horizontal="center" vertical="center"/>
    </xf>
    <xf numFmtId="0" fontId="8" fillId="0" borderId="0" xfId="50" applyFont="1" applyFill="1" applyAlignment="1">
      <alignment horizontal="center" vertical="center" wrapText="1"/>
    </xf>
    <xf numFmtId="0" fontId="8" fillId="0" borderId="0" xfId="50" applyFont="1" applyFill="1" applyAlignment="1">
      <alignment horizontal="left" vertical="center" wrapText="1"/>
    </xf>
    <xf numFmtId="176" fontId="8" fillId="0" borderId="0" xfId="50" applyNumberFormat="1" applyFont="1" applyFill="1" applyAlignment="1">
      <alignment horizontal="center" vertical="center" wrapText="1"/>
    </xf>
    <xf numFmtId="0" fontId="9" fillId="0" borderId="0" xfId="50" applyFont="1" applyFill="1" applyAlignment="1">
      <alignment horizontal="left" vertical="center" wrapText="1"/>
    </xf>
    <xf numFmtId="0" fontId="9" fillId="0" borderId="0" xfId="50" applyFont="1" applyFill="1" applyAlignment="1">
      <alignment horizontal="center" vertical="center" wrapText="1"/>
    </xf>
    <xf numFmtId="176" fontId="9" fillId="0" borderId="0" xfId="50" applyNumberFormat="1" applyFont="1" applyFill="1" applyAlignment="1">
      <alignment horizontal="left" vertical="center" wrapText="1"/>
    </xf>
    <xf numFmtId="0" fontId="6" fillId="0" borderId="1" xfId="50" applyFont="1" applyFill="1" applyBorder="1" applyAlignment="1">
      <alignment horizontal="center" vertical="center" wrapText="1"/>
    </xf>
    <xf numFmtId="176" fontId="6" fillId="0" borderId="2" xfId="50" applyNumberFormat="1" applyFont="1" applyFill="1" applyBorder="1" applyAlignment="1">
      <alignment horizontal="center" vertical="center" wrapText="1"/>
    </xf>
    <xf numFmtId="176" fontId="6" fillId="0" borderId="1" xfId="50" applyNumberFormat="1" applyFont="1" applyFill="1" applyBorder="1" applyAlignment="1">
      <alignment horizontal="center" vertical="center" wrapText="1"/>
    </xf>
    <xf numFmtId="0" fontId="6" fillId="0" borderId="3" xfId="50" applyFont="1" applyFill="1" applyBorder="1" applyAlignment="1">
      <alignment horizontal="center" vertical="center" wrapText="1"/>
    </xf>
    <xf numFmtId="176" fontId="6" fillId="0" borderId="4" xfId="50" applyNumberFormat="1" applyFont="1" applyFill="1" applyBorder="1" applyAlignment="1">
      <alignment horizontal="center" vertical="center" wrapText="1"/>
    </xf>
    <xf numFmtId="176" fontId="6" fillId="0" borderId="3" xfId="50" applyNumberFormat="1" applyFont="1" applyFill="1" applyBorder="1" applyAlignment="1">
      <alignment horizontal="center" vertical="center" wrapText="1"/>
    </xf>
    <xf numFmtId="0" fontId="6" fillId="0" borderId="5" xfId="50" applyFont="1" applyFill="1" applyBorder="1" applyAlignment="1">
      <alignment horizontal="center" vertical="center"/>
    </xf>
    <xf numFmtId="0" fontId="10" fillId="0" borderId="5" xfId="50" applyFont="1" applyFill="1" applyBorder="1" applyAlignment="1">
      <alignment horizontal="left" vertical="center"/>
    </xf>
    <xf numFmtId="0" fontId="10" fillId="0" borderId="5" xfId="50" applyFont="1" applyFill="1" applyBorder="1" applyAlignment="1">
      <alignment horizontal="center" vertical="center" wrapText="1"/>
    </xf>
    <xf numFmtId="176" fontId="10" fillId="0" borderId="6" xfId="50" applyNumberFormat="1" applyFont="1" applyFill="1" applyBorder="1" applyAlignment="1">
      <alignment horizontal="center" vertical="center" wrapText="1"/>
    </xf>
    <xf numFmtId="0" fontId="10" fillId="0" borderId="1" xfId="50" applyFont="1" applyFill="1" applyBorder="1" applyAlignment="1">
      <alignment horizontal="center" vertical="center" wrapText="1"/>
    </xf>
    <xf numFmtId="0" fontId="10" fillId="0" borderId="5" xfId="50" applyFont="1" applyFill="1" applyBorder="1" applyAlignment="1">
      <alignment horizontal="left" vertical="center" wrapText="1"/>
    </xf>
    <xf numFmtId="0" fontId="10" fillId="0" borderId="5" xfId="50" applyFont="1" applyFill="1" applyBorder="1" applyAlignment="1" applyProtection="1">
      <alignment horizontal="left" vertical="center" wrapText="1"/>
    </xf>
    <xf numFmtId="176" fontId="10" fillId="0" borderId="5" xfId="50" applyNumberFormat="1" applyFont="1" applyFill="1" applyBorder="1" applyAlignment="1">
      <alignment horizontal="center" vertical="center" wrapText="1"/>
    </xf>
    <xf numFmtId="0" fontId="6" fillId="0" borderId="5" xfId="50" applyFont="1" applyFill="1" applyBorder="1" applyAlignment="1">
      <alignment horizontal="center" vertical="center" wrapText="1"/>
    </xf>
    <xf numFmtId="0" fontId="10" fillId="0" borderId="1" xfId="50" applyFont="1" applyFill="1" applyBorder="1" applyAlignment="1">
      <alignment horizontal="left" vertical="center" wrapText="1"/>
    </xf>
    <xf numFmtId="0" fontId="10" fillId="0" borderId="7" xfId="50" applyFont="1" applyFill="1" applyBorder="1" applyAlignment="1">
      <alignment horizontal="left" vertical="center" wrapText="1"/>
    </xf>
    <xf numFmtId="0" fontId="10" fillId="0" borderId="7" xfId="50" applyFont="1" applyFill="1" applyBorder="1" applyAlignment="1">
      <alignment horizontal="center" vertical="center" wrapText="1"/>
    </xf>
    <xf numFmtId="0" fontId="10" fillId="0" borderId="3" xfId="50" applyFont="1" applyFill="1" applyBorder="1" applyAlignment="1">
      <alignment horizontal="left" vertical="center" wrapText="1"/>
    </xf>
    <xf numFmtId="0" fontId="10" fillId="0" borderId="3" xfId="50" applyFont="1" applyFill="1" applyBorder="1" applyAlignment="1">
      <alignment horizontal="center" vertical="center" wrapText="1"/>
    </xf>
    <xf numFmtId="0" fontId="10" fillId="0" borderId="5" xfId="50" applyFont="1" applyFill="1" applyBorder="1" applyAlignment="1">
      <alignment vertical="center" wrapText="1"/>
    </xf>
    <xf numFmtId="0" fontId="6" fillId="0" borderId="5" xfId="50" applyFont="1" applyFill="1" applyBorder="1" applyAlignment="1">
      <alignment horizontal="left" vertical="center" wrapText="1"/>
    </xf>
    <xf numFmtId="176" fontId="6" fillId="0" borderId="5" xfId="50" applyNumberFormat="1" applyFont="1" applyFill="1" applyBorder="1" applyAlignment="1">
      <alignment horizontal="center" vertical="center" wrapText="1"/>
    </xf>
    <xf numFmtId="176" fontId="10" fillId="2" borderId="6" xfId="50" applyNumberFormat="1" applyFont="1" applyFill="1" applyBorder="1" applyAlignment="1">
      <alignment horizontal="center" vertical="center" wrapText="1"/>
    </xf>
    <xf numFmtId="176" fontId="10" fillId="0" borderId="6" xfId="50" applyNumberFormat="1" applyFont="1" applyFill="1" applyBorder="1" applyAlignment="1">
      <alignment horizontal="center" vertical="center" wrapText="1"/>
    </xf>
    <xf numFmtId="49" fontId="10" fillId="0" borderId="5" xfId="50" applyNumberFormat="1" applyFont="1" applyFill="1" applyBorder="1" applyAlignment="1">
      <alignment horizontal="center" vertical="center" wrapText="1"/>
    </xf>
    <xf numFmtId="0" fontId="11" fillId="0" borderId="5" xfId="50" applyFont="1" applyFill="1" applyBorder="1" applyAlignment="1">
      <alignment horizontal="center" vertical="center" wrapText="1"/>
    </xf>
    <xf numFmtId="0" fontId="6" fillId="0" borderId="5" xfId="50" applyFont="1" applyFill="1" applyBorder="1" applyAlignment="1">
      <alignment horizontal="left" vertical="center"/>
    </xf>
    <xf numFmtId="176" fontId="6" fillId="0" borderId="5" xfId="50" applyNumberFormat="1" applyFont="1" applyFill="1" applyBorder="1" applyAlignment="1">
      <alignment horizontal="center" vertical="center"/>
    </xf>
    <xf numFmtId="0" fontId="10" fillId="0" borderId="5" xfId="50" applyFont="1" applyFill="1" applyBorder="1" applyAlignment="1">
      <alignment horizontal="center" vertical="center"/>
    </xf>
    <xf numFmtId="176" fontId="10" fillId="0" borderId="5" xfId="50" applyNumberFormat="1" applyFont="1" applyFill="1" applyBorder="1" applyAlignment="1">
      <alignment horizontal="center" vertical="center"/>
    </xf>
    <xf numFmtId="177" fontId="6" fillId="0" borderId="5" xfId="50" applyNumberFormat="1" applyFont="1" applyFill="1" applyBorder="1" applyAlignment="1">
      <alignment horizontal="center" vertical="center"/>
    </xf>
    <xf numFmtId="176" fontId="10" fillId="0" borderId="5" xfId="50" applyNumberFormat="1" applyFont="1" applyFill="1" applyBorder="1" applyAlignment="1">
      <alignment horizontal="left" vertical="center" wrapText="1"/>
    </xf>
    <xf numFmtId="176" fontId="9" fillId="0" borderId="0" xfId="50" applyNumberFormat="1" applyFont="1" applyFill="1" applyAlignment="1">
      <alignment horizontal="center" vertical="center" wrapText="1"/>
    </xf>
    <xf numFmtId="0" fontId="6" fillId="0" borderId="0" xfId="50" applyFont="1" applyFill="1" applyAlignment="1">
      <alignment horizontal="left" vertical="center" wrapText="1"/>
    </xf>
    <xf numFmtId="0" fontId="6" fillId="0" borderId="2" xfId="50" applyFont="1" applyFill="1" applyBorder="1" applyAlignment="1">
      <alignment horizontal="center" vertical="center" wrapText="1"/>
    </xf>
    <xf numFmtId="0" fontId="6" fillId="0" borderId="8" xfId="50" applyFont="1" applyFill="1" applyBorder="1" applyAlignment="1">
      <alignment horizontal="center" vertical="center" wrapText="1"/>
    </xf>
    <xf numFmtId="0" fontId="6" fillId="0" borderId="4" xfId="50" applyFont="1" applyFill="1" applyBorder="1" applyAlignment="1">
      <alignment horizontal="center" vertical="center" wrapText="1"/>
    </xf>
    <xf numFmtId="0" fontId="6" fillId="0" borderId="9" xfId="50" applyFont="1" applyFill="1" applyBorder="1" applyAlignment="1">
      <alignment horizontal="center" vertical="center" wrapText="1"/>
    </xf>
    <xf numFmtId="0" fontId="10" fillId="0" borderId="6" xfId="50" applyFont="1" applyFill="1" applyBorder="1" applyAlignment="1">
      <alignment horizontal="center" vertical="center" wrapText="1"/>
    </xf>
    <xf numFmtId="176" fontId="10" fillId="0" borderId="10" xfId="50" applyNumberFormat="1" applyFont="1" applyFill="1" applyBorder="1" applyAlignment="1">
      <alignment horizontal="left" vertical="center" wrapText="1"/>
    </xf>
    <xf numFmtId="0" fontId="6" fillId="0" borderId="6" xfId="50" applyFont="1" applyFill="1" applyBorder="1" applyAlignment="1">
      <alignment horizontal="center" vertical="center" wrapText="1"/>
    </xf>
    <xf numFmtId="176" fontId="6" fillId="0" borderId="10" xfId="50" applyNumberFormat="1" applyFont="1" applyFill="1" applyBorder="1" applyAlignment="1">
      <alignment horizontal="left" vertical="center" wrapText="1"/>
    </xf>
    <xf numFmtId="0" fontId="3" fillId="0" borderId="5" xfId="50" applyFont="1" applyFill="1" applyBorder="1" applyAlignment="1">
      <alignment vertical="center"/>
    </xf>
    <xf numFmtId="0" fontId="3" fillId="0" borderId="5" xfId="50" applyFont="1" applyFill="1" applyBorder="1" applyAlignment="1">
      <alignment horizontal="center" vertical="center"/>
    </xf>
    <xf numFmtId="176" fontId="10" fillId="0" borderId="8" xfId="50" applyNumberFormat="1" applyFont="1" applyFill="1" applyBorder="1" applyAlignment="1">
      <alignment horizontal="left" vertical="center" wrapText="1"/>
    </xf>
    <xf numFmtId="176" fontId="10" fillId="0" borderId="10" xfId="50" applyNumberFormat="1" applyFont="1" applyFill="1" applyBorder="1" applyAlignment="1">
      <alignment horizontal="center" vertical="center" wrapText="1"/>
    </xf>
    <xf numFmtId="0" fontId="1" fillId="0" borderId="10" xfId="50" applyFont="1" applyFill="1" applyBorder="1" applyAlignment="1">
      <alignment horizontal="left" vertical="center"/>
    </xf>
    <xf numFmtId="0" fontId="6" fillId="0" borderId="10" xfId="50" applyFont="1" applyFill="1" applyBorder="1" applyAlignment="1">
      <alignment horizontal="left" vertical="center"/>
    </xf>
    <xf numFmtId="176" fontId="1" fillId="0" borderId="10" xfId="50" applyNumberFormat="1" applyFont="1" applyFill="1" applyBorder="1" applyAlignment="1">
      <alignment horizontal="left" vertical="center"/>
    </xf>
    <xf numFmtId="178" fontId="10" fillId="0" borderId="5" xfId="50" applyNumberFormat="1" applyFont="1" applyFill="1" applyBorder="1" applyAlignment="1">
      <alignment horizontal="center" vertical="center"/>
    </xf>
    <xf numFmtId="176" fontId="10" fillId="0" borderId="1" xfId="50" applyNumberFormat="1" applyFont="1" applyFill="1" applyBorder="1" applyAlignment="1">
      <alignment horizontal="center" vertical="center" wrapText="1"/>
    </xf>
    <xf numFmtId="176" fontId="10" fillId="0" borderId="1" xfId="50" applyNumberFormat="1" applyFont="1" applyFill="1" applyBorder="1" applyAlignment="1">
      <alignment horizontal="left" vertical="center" wrapText="1"/>
    </xf>
    <xf numFmtId="176" fontId="6" fillId="0" borderId="6" xfId="50" applyNumberFormat="1" applyFont="1" applyFill="1" applyBorder="1" applyAlignment="1">
      <alignment horizontal="center" vertical="center" wrapText="1"/>
    </xf>
    <xf numFmtId="176" fontId="6" fillId="0" borderId="5" xfId="50" applyNumberFormat="1" applyFont="1" applyFill="1" applyBorder="1" applyAlignment="1">
      <alignment horizontal="left" vertical="center"/>
    </xf>
    <xf numFmtId="0" fontId="2" fillId="0" borderId="10" xfId="50" applyFont="1" applyFill="1" applyBorder="1" applyAlignment="1">
      <alignment horizontal="left" vertical="center"/>
    </xf>
    <xf numFmtId="0" fontId="0" fillId="0" borderId="0" xfId="50" applyFill="1"/>
    <xf numFmtId="0" fontId="12" fillId="0" borderId="0" xfId="50" applyFont="1" applyFill="1" applyAlignment="1">
      <alignment vertical="center"/>
    </xf>
    <xf numFmtId="0" fontId="11" fillId="0" borderId="5" xfId="50" applyFont="1" applyFill="1" applyBorder="1" applyAlignment="1">
      <alignment horizontal="left" vertical="center" wrapText="1"/>
    </xf>
    <xf numFmtId="176" fontId="11" fillId="0" borderId="5" xfId="50" applyNumberFormat="1" applyFont="1" applyFill="1" applyBorder="1" applyAlignment="1">
      <alignment horizontal="center" vertical="center" wrapText="1"/>
    </xf>
    <xf numFmtId="0" fontId="10" fillId="0" borderId="5" xfId="50" applyNumberFormat="1" applyFont="1" applyFill="1" applyBorder="1" applyAlignment="1">
      <alignment horizontal="center" vertical="center" wrapText="1"/>
    </xf>
    <xf numFmtId="49" fontId="11" fillId="0" borderId="5" xfId="50" applyNumberFormat="1" applyFont="1" applyFill="1" applyBorder="1" applyAlignment="1">
      <alignment horizontal="center" vertical="center" wrapText="1"/>
    </xf>
    <xf numFmtId="176" fontId="11" fillId="0" borderId="5" xfId="50" applyNumberFormat="1" applyFont="1" applyFill="1" applyBorder="1" applyAlignment="1">
      <alignment horizontal="left" vertical="center" wrapText="1"/>
    </xf>
    <xf numFmtId="176" fontId="10" fillId="2" borderId="5" xfId="50" applyNumberFormat="1" applyFont="1" applyFill="1" applyBorder="1" applyAlignment="1">
      <alignment horizontal="center" vertical="center" wrapText="1"/>
    </xf>
    <xf numFmtId="0" fontId="13" fillId="0" borderId="0" xfId="50" applyFont="1" applyFill="1" applyAlignment="1">
      <alignment vertical="center"/>
    </xf>
    <xf numFmtId="0" fontId="14" fillId="0" borderId="0" xfId="50" applyFont="1" applyFill="1" applyAlignment="1">
      <alignment horizontal="center" vertical="center"/>
    </xf>
    <xf numFmtId="0" fontId="15" fillId="0" borderId="0" xfId="50" applyFont="1" applyFill="1"/>
    <xf numFmtId="0" fontId="12" fillId="0" borderId="0" xfId="50" applyFont="1" applyFill="1" applyAlignment="1">
      <alignment vertical="center" wrapText="1"/>
    </xf>
    <xf numFmtId="0" fontId="14" fillId="0" borderId="0" xfId="50" applyFont="1" applyFill="1" applyAlignment="1">
      <alignment vertical="center"/>
    </xf>
    <xf numFmtId="0" fontId="16" fillId="0" borderId="0" xfId="50" applyFont="1" applyFill="1"/>
    <xf numFmtId="0" fontId="17" fillId="0" borderId="0" xfId="50" applyFont="1" applyFill="1" applyAlignment="1">
      <alignment vertical="center"/>
    </xf>
    <xf numFmtId="0" fontId="6" fillId="0" borderId="6" xfId="50" applyFont="1" applyFill="1" applyBorder="1" applyAlignment="1">
      <alignment horizontal="center" vertical="center"/>
    </xf>
    <xf numFmtId="0" fontId="6" fillId="0" borderId="11" xfId="50" applyFont="1" applyFill="1" applyBorder="1" applyAlignment="1">
      <alignment horizontal="center" vertical="center"/>
    </xf>
    <xf numFmtId="0" fontId="18" fillId="0" borderId="0" xfId="50" applyFont="1" applyFill="1"/>
    <xf numFmtId="0" fontId="5" fillId="0" borderId="0" xfId="50" applyFont="1" applyAlignment="1">
      <alignment horizontal="center" vertical="center"/>
    </xf>
    <xf numFmtId="0" fontId="4" fillId="0" borderId="0" xfId="50" applyFont="1" applyAlignment="1">
      <alignment horizontal="center" vertical="center"/>
    </xf>
    <xf numFmtId="0" fontId="19" fillId="0" borderId="0" xfId="50" applyFont="1" applyAlignment="1">
      <alignment horizontal="center" vertical="center"/>
    </xf>
    <xf numFmtId="0" fontId="20" fillId="0" borderId="1" xfId="50" applyFont="1" applyBorder="1" applyAlignment="1">
      <alignment horizontal="center" vertical="center"/>
    </xf>
    <xf numFmtId="0" fontId="20" fillId="0" borderId="1" xfId="50" applyFont="1" applyBorder="1" applyAlignment="1">
      <alignment horizontal="center" vertical="center" wrapText="1"/>
    </xf>
    <xf numFmtId="0" fontId="21" fillId="0" borderId="1" xfId="50" applyFont="1" applyBorder="1" applyAlignment="1">
      <alignment horizontal="center" vertical="center" wrapText="1"/>
    </xf>
    <xf numFmtId="0" fontId="20" fillId="0" borderId="5" xfId="50" applyFont="1" applyBorder="1" applyAlignment="1">
      <alignment horizontal="center" vertical="center" wrapText="1"/>
    </xf>
    <xf numFmtId="0" fontId="20" fillId="0" borderId="5" xfId="50" applyFont="1" applyBorder="1" applyAlignment="1">
      <alignment horizontal="center" vertical="center"/>
    </xf>
    <xf numFmtId="0" fontId="22" fillId="0" borderId="5" xfId="50" applyFont="1" applyBorder="1" applyAlignment="1">
      <alignment horizontal="center" vertical="center"/>
    </xf>
    <xf numFmtId="0" fontId="23" fillId="0" borderId="5" xfId="50" applyFont="1" applyBorder="1" applyAlignment="1">
      <alignment horizontal="center" vertical="center"/>
    </xf>
    <xf numFmtId="0" fontId="21" fillId="0" borderId="5" xfId="50" applyFont="1" applyBorder="1" applyAlignment="1">
      <alignment horizontal="center" vertical="center"/>
    </xf>
    <xf numFmtId="0" fontId="21" fillId="0" borderId="5" xfId="50" applyFont="1" applyFill="1" applyBorder="1" applyAlignment="1">
      <alignment horizontal="center" vertical="center"/>
    </xf>
    <xf numFmtId="0" fontId="23" fillId="0" borderId="5" xfId="50" applyFont="1" applyBorder="1" applyAlignment="1">
      <alignment horizontal="center" vertical="center" wrapText="1"/>
    </xf>
    <xf numFmtId="0" fontId="22" fillId="0" borderId="5" xfId="50"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万科城A标门窗清单 2 2" xfId="49"/>
    <cellStyle name="Normal" xfId="50"/>
  </cellStyles>
  <tableStyles count="0" defaultTableStyle="TableStyleMedium2"/>
  <colors>
    <mruColors>
      <color rgb="00FFC000"/>
      <color rgb="00341FF7"/>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4"/>
  <sheetViews>
    <sheetView view="pageBreakPreview" zoomScaleNormal="100" topLeftCell="A2" workbookViewId="0">
      <selection activeCell="C13" sqref="C13"/>
    </sheetView>
  </sheetViews>
  <sheetFormatPr defaultColWidth="12" defaultRowHeight="27" customHeight="1" outlineLevelCol="7"/>
  <cols>
    <col min="1" max="1" width="10.7142857142857" style="93" customWidth="1"/>
    <col min="2" max="2" width="26.1428571428571" style="93" customWidth="1"/>
    <col min="3" max="5" width="13.2857142857143" style="93" customWidth="1"/>
    <col min="6" max="6" width="15.5619047619048" style="93" customWidth="1"/>
    <col min="7" max="7" width="21.4285714285714" style="93" customWidth="1"/>
    <col min="8" max="8" width="24.1428571428571" style="93" customWidth="1"/>
    <col min="9" max="16366" width="12" style="93" customWidth="1"/>
    <col min="16367" max="16384" width="12" style="93"/>
  </cols>
  <sheetData>
    <row r="1" s="93" customFormat="1" ht="48" customHeight="1" spans="1:8">
      <c r="A1" s="95" t="s">
        <v>0</v>
      </c>
      <c r="B1" s="95"/>
      <c r="C1" s="95"/>
      <c r="D1" s="95"/>
      <c r="E1" s="95"/>
      <c r="F1" s="95"/>
      <c r="G1" s="95"/>
      <c r="H1" s="95"/>
    </row>
    <row r="2" s="93" customFormat="1" ht="60" customHeight="1" spans="1:8">
      <c r="A2" s="96" t="s">
        <v>1</v>
      </c>
      <c r="B2" s="96" t="s">
        <v>2</v>
      </c>
      <c r="C2" s="97" t="s">
        <v>3</v>
      </c>
      <c r="D2" s="98" t="s">
        <v>4</v>
      </c>
      <c r="E2" s="98" t="s">
        <v>5</v>
      </c>
      <c r="F2" s="99" t="s">
        <v>6</v>
      </c>
      <c r="G2" s="99" t="s">
        <v>7</v>
      </c>
      <c r="H2" s="100" t="s">
        <v>8</v>
      </c>
    </row>
    <row r="3" s="94" customFormat="1" ht="36" customHeight="1" spans="1:8">
      <c r="A3" s="101"/>
      <c r="B3" s="101" t="s">
        <v>9</v>
      </c>
      <c r="C3" s="102"/>
      <c r="D3" s="102"/>
      <c r="E3" s="102"/>
      <c r="F3" s="101"/>
      <c r="G3" s="101"/>
      <c r="H3" s="101"/>
    </row>
    <row r="4" s="93" customFormat="1" ht="47" customHeight="1" spans="1:8">
      <c r="A4" s="100">
        <v>1</v>
      </c>
      <c r="B4" s="100" t="str">
        <f>+'招标清单（水资源中心、双氧水罐池、地泵）'!B5</f>
        <v>混凝土工程</v>
      </c>
      <c r="C4" s="103">
        <f t="shared" ref="C4:C11" si="0">33122.83+23015.04</f>
        <v>56137.87</v>
      </c>
      <c r="D4" s="103"/>
      <c r="E4" s="103"/>
      <c r="F4" s="100">
        <f>SUM(D4:E4)</f>
        <v>0</v>
      </c>
      <c r="G4" s="100">
        <f>+F4/C4</f>
        <v>0</v>
      </c>
      <c r="H4" s="99"/>
    </row>
    <row r="5" s="93" customFormat="1" ht="47" customHeight="1" spans="1:8">
      <c r="A5" s="100">
        <v>2</v>
      </c>
      <c r="B5" s="100" t="str">
        <f>+'招标清单（水资源中心、双氧水罐池、地泵）'!B8</f>
        <v>砌筑工程</v>
      </c>
      <c r="C5" s="103">
        <f t="shared" si="0"/>
        <v>56137.87</v>
      </c>
      <c r="D5" s="103"/>
      <c r="E5" s="103"/>
      <c r="F5" s="100">
        <f t="shared" ref="F5:F13" si="1">SUM(D5:E5)</f>
        <v>0</v>
      </c>
      <c r="G5" s="100">
        <f t="shared" ref="G5:G13" si="2">+F5/C5</f>
        <v>0</v>
      </c>
      <c r="H5" s="99"/>
    </row>
    <row r="6" s="93" customFormat="1" ht="47" customHeight="1" spans="1:8">
      <c r="A6" s="100">
        <v>3</v>
      </c>
      <c r="B6" s="100" t="str">
        <f>+'招标清单（水资源中心、双氧水罐池、地泵）'!B25</f>
        <v>抹灰工程</v>
      </c>
      <c r="C6" s="103">
        <f t="shared" si="0"/>
        <v>56137.87</v>
      </c>
      <c r="D6" s="103"/>
      <c r="E6" s="103"/>
      <c r="F6" s="100">
        <f t="shared" si="1"/>
        <v>0</v>
      </c>
      <c r="G6" s="100">
        <f t="shared" si="2"/>
        <v>0</v>
      </c>
      <c r="H6" s="99"/>
    </row>
    <row r="7" s="93" customFormat="1" ht="47" customHeight="1" spans="1:8">
      <c r="A7" s="100">
        <v>4</v>
      </c>
      <c r="B7" s="100" t="str">
        <f>+'招标清单（水资源中心、双氧水罐池、地泵）'!B34</f>
        <v>楼地面工程</v>
      </c>
      <c r="C7" s="103">
        <f t="shared" si="0"/>
        <v>56137.87</v>
      </c>
      <c r="D7" s="103"/>
      <c r="E7" s="103"/>
      <c r="F7" s="100">
        <f t="shared" si="1"/>
        <v>0</v>
      </c>
      <c r="G7" s="100">
        <f t="shared" si="2"/>
        <v>0</v>
      </c>
      <c r="H7" s="99"/>
    </row>
    <row r="8" s="93" customFormat="1" ht="47" customHeight="1" spans="1:8">
      <c r="A8" s="100">
        <v>5</v>
      </c>
      <c r="B8" s="99" t="str">
        <f>+'招标清单（水资源中心、双氧水罐池、地泵）'!B43</f>
        <v>屋面工程</v>
      </c>
      <c r="C8" s="103">
        <f t="shared" si="0"/>
        <v>56137.87</v>
      </c>
      <c r="D8" s="103"/>
      <c r="E8" s="103"/>
      <c r="F8" s="100">
        <f t="shared" si="1"/>
        <v>0</v>
      </c>
      <c r="G8" s="100">
        <f t="shared" si="2"/>
        <v>0</v>
      </c>
      <c r="H8" s="99"/>
    </row>
    <row r="9" s="93" customFormat="1" ht="51" customHeight="1" spans="1:8">
      <c r="A9" s="100">
        <v>6</v>
      </c>
      <c r="B9" s="99" t="str">
        <f>+'招标清单（水资源中心、双氧水罐池、地泵）'!B48</f>
        <v>油漆、涂料工程</v>
      </c>
      <c r="C9" s="103">
        <f t="shared" si="0"/>
        <v>56137.87</v>
      </c>
      <c r="D9" s="103"/>
      <c r="E9" s="103"/>
      <c r="F9" s="100">
        <f t="shared" si="1"/>
        <v>0</v>
      </c>
      <c r="G9" s="100">
        <f t="shared" si="2"/>
        <v>0</v>
      </c>
      <c r="H9" s="99"/>
    </row>
    <row r="10" s="93" customFormat="1" ht="47" customHeight="1" spans="1:8">
      <c r="A10" s="100">
        <v>7</v>
      </c>
      <c r="B10" s="100" t="str">
        <f>+'招标清单（水资源中心、双氧水罐池、地泵）'!B53</f>
        <v>其他工程</v>
      </c>
      <c r="C10" s="103">
        <f t="shared" si="0"/>
        <v>56137.87</v>
      </c>
      <c r="D10" s="104"/>
      <c r="E10" s="104"/>
      <c r="F10" s="100">
        <f t="shared" si="1"/>
        <v>0</v>
      </c>
      <c r="G10" s="100">
        <f t="shared" si="2"/>
        <v>0</v>
      </c>
      <c r="H10" s="99"/>
    </row>
    <row r="11" s="93" customFormat="1" ht="53" customHeight="1" spans="1:8">
      <c r="A11" s="100">
        <v>8</v>
      </c>
      <c r="B11" s="99" t="str">
        <f>+'招标清单（水资源中心、双氧水罐池、地泵）'!B61</f>
        <v>临时设施、安全文明施工工程</v>
      </c>
      <c r="C11" s="103">
        <f t="shared" si="0"/>
        <v>56137.87</v>
      </c>
      <c r="D11" s="103"/>
      <c r="E11" s="103"/>
      <c r="F11" s="100">
        <f t="shared" si="1"/>
        <v>0</v>
      </c>
      <c r="G11" s="100">
        <f t="shared" si="2"/>
        <v>0</v>
      </c>
      <c r="H11" s="99"/>
    </row>
    <row r="12" s="94" customFormat="1" ht="36" customHeight="1" spans="1:8">
      <c r="A12" s="100" t="s">
        <v>10</v>
      </c>
      <c r="B12" s="105" t="s">
        <v>11</v>
      </c>
      <c r="C12" s="102"/>
      <c r="D12" s="102">
        <f>SUM(D4:D11)</f>
        <v>0</v>
      </c>
      <c r="E12" s="102">
        <f>SUM(E4:E11)</f>
        <v>0</v>
      </c>
      <c r="F12" s="102">
        <f>SUM(F4:F11)</f>
        <v>0</v>
      </c>
      <c r="G12" s="102">
        <f>SUM(G4:G11)</f>
        <v>0</v>
      </c>
      <c r="H12" s="102"/>
    </row>
    <row r="13" s="94" customFormat="1" ht="36" customHeight="1" spans="1:8">
      <c r="A13" s="101" t="s">
        <v>12</v>
      </c>
      <c r="B13" s="101" t="s">
        <v>13</v>
      </c>
      <c r="C13" s="101"/>
      <c r="D13" s="101"/>
      <c r="E13" s="101"/>
      <c r="F13" s="101"/>
      <c r="G13" s="101"/>
      <c r="H13" s="106" t="s">
        <v>14</v>
      </c>
    </row>
    <row r="14" s="94" customFormat="1" ht="36" customHeight="1" spans="1:8">
      <c r="A14" s="101" t="s">
        <v>15</v>
      </c>
      <c r="B14" s="101" t="s">
        <v>16</v>
      </c>
      <c r="C14" s="101"/>
      <c r="D14" s="101">
        <f>+D13+D12</f>
        <v>0</v>
      </c>
      <c r="E14" s="101">
        <f>+E13+E12</f>
        <v>0</v>
      </c>
      <c r="F14" s="101">
        <f>+F13+F12</f>
        <v>0</v>
      </c>
      <c r="G14" s="101"/>
      <c r="H14" s="101"/>
    </row>
  </sheetData>
  <mergeCells count="1">
    <mergeCell ref="A1:H1"/>
  </mergeCells>
  <printOptions gridLines="1"/>
  <pageMargins left="0.751388888888889" right="0.751388888888889" top="1" bottom="1" header="0.5" footer="0.5"/>
  <pageSetup paperSize="9" scale="69" fitToHeight="0" orientation="portrait"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outlinePr summaryBelow="0"/>
  </sheetPr>
  <dimension ref="A1:Q82"/>
  <sheetViews>
    <sheetView showGridLines="0" tabSelected="1" view="pageBreakPreview" zoomScale="85" zoomScaleNormal="85" workbookViewId="0">
      <pane ySplit="4" topLeftCell="A50" activePane="bottomLeft" state="frozen"/>
      <selection/>
      <selection pane="bottomLeft" activeCell="N45" sqref="N45"/>
    </sheetView>
  </sheetViews>
  <sheetFormatPr defaultColWidth="9" defaultRowHeight="11.25"/>
  <cols>
    <col min="1" max="1" width="8.44761904761905" style="3" customWidth="1"/>
    <col min="2" max="2" width="28.1428571428571" style="10" customWidth="1"/>
    <col min="3" max="3" width="58.9904761904762" style="11" customWidth="1"/>
    <col min="4" max="4" width="25.2095238095238" style="10" customWidth="1"/>
    <col min="5" max="5" width="11" style="10" customWidth="1"/>
    <col min="6" max="8" width="12.7142857142857" style="10" customWidth="1"/>
    <col min="9" max="9" width="11" style="10" customWidth="1"/>
    <col min="10" max="10" width="15.3047619047619" style="12" customWidth="1"/>
    <col min="11" max="12" width="11" style="10" customWidth="1"/>
    <col min="13" max="13" width="16.9714285714286" style="10" customWidth="1"/>
    <col min="14" max="14" width="16.6285714285714" style="10" customWidth="1"/>
    <col min="15" max="15" width="14.8571428571429" style="12" customWidth="1"/>
    <col min="16" max="16" width="25.2857142857143" style="11" customWidth="1"/>
    <col min="17" max="17" width="25.4285714285714" style="76" customWidth="1"/>
    <col min="18" max="16384" width="9" style="1"/>
  </cols>
  <sheetData>
    <row r="1" s="1" customFormat="1" ht="39" customHeight="1" spans="1:17">
      <c r="A1" s="13" t="s">
        <v>17</v>
      </c>
      <c r="B1" s="13"/>
      <c r="C1" s="14"/>
      <c r="D1" s="13"/>
      <c r="E1" s="13"/>
      <c r="F1" s="13"/>
      <c r="G1" s="13"/>
      <c r="H1" s="13"/>
      <c r="I1" s="13"/>
      <c r="J1" s="15"/>
      <c r="K1" s="13"/>
      <c r="L1" s="13"/>
      <c r="M1" s="13"/>
      <c r="N1" s="13"/>
      <c r="O1" s="15"/>
      <c r="P1" s="14"/>
      <c r="Q1" s="76"/>
    </row>
    <row r="2" s="2" customFormat="1" ht="39" customHeight="1" spans="1:17">
      <c r="A2" s="16" t="s">
        <v>18</v>
      </c>
      <c r="B2" s="17"/>
      <c r="C2" s="16"/>
      <c r="D2" s="16"/>
      <c r="E2" s="16"/>
      <c r="F2" s="16"/>
      <c r="G2" s="16"/>
      <c r="H2" s="16"/>
      <c r="I2" s="16"/>
      <c r="J2" s="18"/>
      <c r="K2" s="16"/>
      <c r="L2" s="16"/>
      <c r="M2" s="16"/>
      <c r="N2" s="16"/>
      <c r="O2" s="52"/>
      <c r="P2" s="53"/>
      <c r="Q2" s="83"/>
    </row>
    <row r="3" s="3" customFormat="1" ht="39" customHeight="1" spans="1:17">
      <c r="A3" s="19" t="s">
        <v>1</v>
      </c>
      <c r="B3" s="19" t="s">
        <v>2</v>
      </c>
      <c r="C3" s="19" t="s">
        <v>19</v>
      </c>
      <c r="D3" s="19" t="s">
        <v>20</v>
      </c>
      <c r="E3" s="19" t="s">
        <v>21</v>
      </c>
      <c r="F3" s="20" t="s">
        <v>22</v>
      </c>
      <c r="G3" s="20" t="s">
        <v>23</v>
      </c>
      <c r="H3" s="20" t="s">
        <v>24</v>
      </c>
      <c r="I3" s="54" t="s">
        <v>25</v>
      </c>
      <c r="J3" s="21" t="s">
        <v>26</v>
      </c>
      <c r="K3" s="54" t="s">
        <v>27</v>
      </c>
      <c r="L3" s="54" t="s">
        <v>28</v>
      </c>
      <c r="M3" s="54" t="s">
        <v>29</v>
      </c>
      <c r="N3" s="21" t="s">
        <v>30</v>
      </c>
      <c r="O3" s="21" t="s">
        <v>31</v>
      </c>
      <c r="P3" s="55" t="s">
        <v>8</v>
      </c>
      <c r="Q3" s="84"/>
    </row>
    <row r="4" s="3" customFormat="1" ht="51" customHeight="1" spans="1:17">
      <c r="A4" s="22"/>
      <c r="B4" s="22"/>
      <c r="C4" s="22"/>
      <c r="D4" s="22"/>
      <c r="E4" s="22"/>
      <c r="F4" s="23"/>
      <c r="G4" s="23"/>
      <c r="H4" s="23"/>
      <c r="I4" s="56"/>
      <c r="J4" s="24"/>
      <c r="K4" s="56"/>
      <c r="L4" s="56"/>
      <c r="M4" s="56"/>
      <c r="N4" s="24"/>
      <c r="O4" s="24"/>
      <c r="P4" s="57"/>
      <c r="Q4" s="84"/>
    </row>
    <row r="5" s="4" customFormat="1" ht="33" customHeight="1" spans="1:17">
      <c r="A5" s="25">
        <v>1</v>
      </c>
      <c r="B5" s="25" t="s">
        <v>32</v>
      </c>
      <c r="C5" s="26"/>
      <c r="D5" s="27"/>
      <c r="E5" s="27"/>
      <c r="F5" s="58"/>
      <c r="G5" s="58"/>
      <c r="H5" s="58"/>
      <c r="I5" s="58"/>
      <c r="J5" s="28"/>
      <c r="K5" s="58"/>
      <c r="L5" s="58"/>
      <c r="M5" s="58"/>
      <c r="N5" s="58"/>
      <c r="O5" s="32"/>
      <c r="P5" s="26"/>
      <c r="Q5" s="85"/>
    </row>
    <row r="6" s="1" customFormat="1" ht="244" customHeight="1" outlineLevel="2" spans="1:17">
      <c r="A6" s="27" t="s">
        <v>33</v>
      </c>
      <c r="B6" s="27" t="s">
        <v>34</v>
      </c>
      <c r="C6" s="30" t="s">
        <v>35</v>
      </c>
      <c r="D6" s="27" t="s">
        <v>36</v>
      </c>
      <c r="E6" s="27" t="s">
        <v>37</v>
      </c>
      <c r="F6" s="32">
        <v>7996.671</v>
      </c>
      <c r="G6" s="32">
        <v>18219.1598</v>
      </c>
      <c r="H6" s="27">
        <f>2933.67-45.87</f>
        <v>2887.8</v>
      </c>
      <c r="I6" s="32">
        <v>39.3258</v>
      </c>
      <c r="J6" s="32">
        <v>29142.9566</v>
      </c>
      <c r="K6" s="58"/>
      <c r="L6" s="58" t="s">
        <v>38</v>
      </c>
      <c r="M6" s="27"/>
      <c r="N6" s="28"/>
      <c r="O6" s="32"/>
      <c r="P6" s="30"/>
      <c r="Q6" s="86"/>
    </row>
    <row r="7" s="1" customFormat="1" ht="50" customHeight="1" outlineLevel="2" spans="1:17">
      <c r="A7" s="27" t="s">
        <v>39</v>
      </c>
      <c r="B7" s="27" t="s">
        <v>40</v>
      </c>
      <c r="C7" s="30" t="s">
        <v>41</v>
      </c>
      <c r="D7" s="27" t="s">
        <v>42</v>
      </c>
      <c r="E7" s="27" t="s">
        <v>43</v>
      </c>
      <c r="F7" s="32">
        <v>791</v>
      </c>
      <c r="G7" s="32"/>
      <c r="H7" s="32"/>
      <c r="I7" s="27"/>
      <c r="J7" s="32">
        <v>791</v>
      </c>
      <c r="K7" s="58"/>
      <c r="L7" s="58" t="s">
        <v>38</v>
      </c>
      <c r="M7" s="58"/>
      <c r="N7" s="58"/>
      <c r="O7" s="32"/>
      <c r="P7" s="30"/>
      <c r="Q7" s="76"/>
    </row>
    <row r="8" s="5" customFormat="1" ht="40" customHeight="1" spans="1:17">
      <c r="A8" s="33">
        <v>2</v>
      </c>
      <c r="B8" s="33" t="s">
        <v>44</v>
      </c>
      <c r="C8" s="30"/>
      <c r="D8" s="27"/>
      <c r="E8" s="27"/>
      <c r="F8" s="27"/>
      <c r="G8" s="27"/>
      <c r="H8" s="27"/>
      <c r="I8" s="27"/>
      <c r="J8" s="32"/>
      <c r="K8" s="58"/>
      <c r="L8" s="58"/>
      <c r="M8" s="58"/>
      <c r="N8" s="58"/>
      <c r="O8" s="28"/>
      <c r="P8" s="51"/>
      <c r="Q8" s="87"/>
    </row>
    <row r="9" s="5" customFormat="1" ht="32" customHeight="1" outlineLevel="1" spans="1:17">
      <c r="A9" s="27">
        <v>2.1</v>
      </c>
      <c r="B9" s="27" t="s">
        <v>45</v>
      </c>
      <c r="C9" s="34" t="s">
        <v>46</v>
      </c>
      <c r="D9" s="29" t="s">
        <v>47</v>
      </c>
      <c r="E9" s="27"/>
      <c r="F9" s="32"/>
      <c r="G9" s="32"/>
      <c r="H9" s="27"/>
      <c r="I9" s="27"/>
      <c r="J9" s="32"/>
      <c r="K9" s="58"/>
      <c r="L9" s="58"/>
      <c r="M9" s="58"/>
      <c r="N9" s="58"/>
      <c r="O9" s="28"/>
      <c r="P9" s="51"/>
      <c r="Q9" s="87"/>
    </row>
    <row r="10" s="5" customFormat="1" ht="36" customHeight="1" outlineLevel="2" spans="1:17">
      <c r="A10" s="27" t="s">
        <v>48</v>
      </c>
      <c r="B10" s="27" t="s">
        <v>49</v>
      </c>
      <c r="C10" s="35"/>
      <c r="D10" s="36"/>
      <c r="E10" s="27" t="s">
        <v>37</v>
      </c>
      <c r="F10" s="32">
        <v>148.2863</v>
      </c>
      <c r="G10" s="32"/>
      <c r="H10" s="27"/>
      <c r="I10" s="27"/>
      <c r="J10" s="32">
        <v>148.2863</v>
      </c>
      <c r="K10" s="58"/>
      <c r="L10" s="58" t="s">
        <v>38</v>
      </c>
      <c r="M10" s="58"/>
      <c r="N10" s="58"/>
      <c r="O10" s="28"/>
      <c r="P10" s="51"/>
      <c r="Q10" s="87"/>
    </row>
    <row r="11" s="5" customFormat="1" ht="32" customHeight="1" outlineLevel="2" spans="1:17">
      <c r="A11" s="27" t="s">
        <v>50</v>
      </c>
      <c r="B11" s="27" t="s">
        <v>51</v>
      </c>
      <c r="C11" s="35"/>
      <c r="D11" s="36"/>
      <c r="E11" s="27" t="s">
        <v>37</v>
      </c>
      <c r="F11" s="32"/>
      <c r="G11" s="32"/>
      <c r="H11" s="27"/>
      <c r="I11" s="27"/>
      <c r="J11" s="32">
        <v>0</v>
      </c>
      <c r="K11" s="58"/>
      <c r="L11" s="58" t="s">
        <v>38</v>
      </c>
      <c r="M11" s="58"/>
      <c r="N11" s="58"/>
      <c r="O11" s="28"/>
      <c r="P11" s="51"/>
      <c r="Q11" s="87"/>
    </row>
    <row r="12" s="5" customFormat="1" ht="32" customHeight="1" outlineLevel="2" spans="1:17">
      <c r="A12" s="27" t="s">
        <v>52</v>
      </c>
      <c r="B12" s="27" t="s">
        <v>53</v>
      </c>
      <c r="C12" s="35"/>
      <c r="D12" s="36"/>
      <c r="E12" s="27" t="s">
        <v>37</v>
      </c>
      <c r="F12" s="32"/>
      <c r="G12" s="32"/>
      <c r="H12" s="27"/>
      <c r="I12" s="27"/>
      <c r="J12" s="32">
        <v>0</v>
      </c>
      <c r="K12" s="58"/>
      <c r="L12" s="58" t="s">
        <v>38</v>
      </c>
      <c r="M12" s="58"/>
      <c r="N12" s="58"/>
      <c r="O12" s="28"/>
      <c r="P12" s="51"/>
      <c r="Q12" s="87"/>
    </row>
    <row r="13" s="5" customFormat="1" ht="32" customHeight="1" outlineLevel="2" spans="1:17">
      <c r="A13" s="27" t="s">
        <v>54</v>
      </c>
      <c r="B13" s="27" t="s">
        <v>55</v>
      </c>
      <c r="C13" s="35"/>
      <c r="D13" s="36"/>
      <c r="E13" s="27" t="s">
        <v>37</v>
      </c>
      <c r="F13" s="32"/>
      <c r="G13" s="32"/>
      <c r="H13" s="27"/>
      <c r="I13" s="27"/>
      <c r="J13" s="32">
        <v>0</v>
      </c>
      <c r="K13" s="58"/>
      <c r="L13" s="58" t="s">
        <v>38</v>
      </c>
      <c r="M13" s="58"/>
      <c r="N13" s="58"/>
      <c r="O13" s="28"/>
      <c r="P13" s="51"/>
      <c r="Q13" s="87"/>
    </row>
    <row r="14" s="5" customFormat="1" ht="32" customHeight="1" outlineLevel="2" spans="1:17">
      <c r="A14" s="27" t="s">
        <v>56</v>
      </c>
      <c r="B14" s="27" t="s">
        <v>57</v>
      </c>
      <c r="C14" s="35"/>
      <c r="D14" s="36"/>
      <c r="E14" s="27" t="s">
        <v>37</v>
      </c>
      <c r="F14" s="32">
        <v>74.096</v>
      </c>
      <c r="G14" s="32"/>
      <c r="H14" s="27">
        <f>12.88+17.15</f>
        <v>30.03</v>
      </c>
      <c r="I14" s="27"/>
      <c r="J14" s="32">
        <v>104.126</v>
      </c>
      <c r="K14" s="58"/>
      <c r="L14" s="58" t="s">
        <v>38</v>
      </c>
      <c r="M14" s="58"/>
      <c r="N14" s="58"/>
      <c r="O14" s="28"/>
      <c r="P14" s="51"/>
      <c r="Q14" s="87"/>
    </row>
    <row r="15" s="5" customFormat="1" ht="35" customHeight="1" outlineLevel="2" spans="1:17">
      <c r="A15" s="27" t="s">
        <v>58</v>
      </c>
      <c r="B15" s="27" t="s">
        <v>59</v>
      </c>
      <c r="C15" s="37"/>
      <c r="D15" s="38"/>
      <c r="E15" s="27" t="s">
        <v>37</v>
      </c>
      <c r="F15" s="32"/>
      <c r="G15" s="32"/>
      <c r="H15" s="27"/>
      <c r="I15" s="27"/>
      <c r="J15" s="32">
        <v>0</v>
      </c>
      <c r="K15" s="58"/>
      <c r="L15" s="58" t="s">
        <v>38</v>
      </c>
      <c r="M15" s="58"/>
      <c r="N15" s="58"/>
      <c r="O15" s="28"/>
      <c r="P15" s="51"/>
      <c r="Q15" s="87"/>
    </row>
    <row r="16" s="5" customFormat="1" ht="60" customHeight="1" outlineLevel="2" spans="1:17">
      <c r="A16" s="27" t="s">
        <v>60</v>
      </c>
      <c r="B16" s="27" t="s">
        <v>61</v>
      </c>
      <c r="C16" s="30" t="s">
        <v>62</v>
      </c>
      <c r="D16" s="27" t="s">
        <v>47</v>
      </c>
      <c r="E16" s="27" t="s">
        <v>63</v>
      </c>
      <c r="F16" s="32">
        <v>1193.45</v>
      </c>
      <c r="G16" s="32"/>
      <c r="H16" s="27">
        <v>102.98</v>
      </c>
      <c r="I16" s="27"/>
      <c r="J16" s="32">
        <v>1296.43</v>
      </c>
      <c r="K16" s="58"/>
      <c r="L16" s="58" t="s">
        <v>38</v>
      </c>
      <c r="M16" s="58"/>
      <c r="N16" s="58"/>
      <c r="O16" s="28"/>
      <c r="P16" s="51"/>
      <c r="Q16" s="87"/>
    </row>
    <row r="17" s="5" customFormat="1" ht="85" customHeight="1" outlineLevel="1" spans="1:16">
      <c r="A17" s="27">
        <v>2.2</v>
      </c>
      <c r="B17" s="30" t="s">
        <v>64</v>
      </c>
      <c r="C17" s="39" t="s">
        <v>65</v>
      </c>
      <c r="D17" s="27" t="s">
        <v>66</v>
      </c>
      <c r="E17" s="27" t="s">
        <v>63</v>
      </c>
      <c r="F17" s="32">
        <v>8775.31</v>
      </c>
      <c r="G17" s="32"/>
      <c r="H17" s="27">
        <f>1516.6+1193.64</f>
        <v>2710.24</v>
      </c>
      <c r="I17" s="27"/>
      <c r="J17" s="32">
        <v>11485.55</v>
      </c>
      <c r="K17" s="58"/>
      <c r="L17" s="58" t="s">
        <v>38</v>
      </c>
      <c r="M17" s="58"/>
      <c r="N17" s="58"/>
      <c r="O17" s="28"/>
      <c r="P17" s="51"/>
    </row>
    <row r="18" s="5" customFormat="1" ht="85" customHeight="1" outlineLevel="1" spans="1:16">
      <c r="A18" s="27">
        <v>2.3</v>
      </c>
      <c r="B18" s="30" t="s">
        <v>67</v>
      </c>
      <c r="C18" s="39" t="s">
        <v>68</v>
      </c>
      <c r="D18" s="27" t="s">
        <v>66</v>
      </c>
      <c r="E18" s="27" t="s">
        <v>63</v>
      </c>
      <c r="F18" s="32">
        <v>404.2126</v>
      </c>
      <c r="G18" s="32"/>
      <c r="H18" s="27">
        <f>60.83+76.06+261.67+535.04</f>
        <v>933.6</v>
      </c>
      <c r="I18" s="27"/>
      <c r="J18" s="32">
        <v>1337.8126</v>
      </c>
      <c r="K18" s="58"/>
      <c r="L18" s="58" t="s">
        <v>38</v>
      </c>
      <c r="M18" s="58"/>
      <c r="N18" s="58"/>
      <c r="O18" s="28"/>
      <c r="P18" s="51"/>
    </row>
    <row r="19" s="5" customFormat="1" ht="42" customHeight="1" outlineLevel="1" spans="1:17">
      <c r="A19" s="27">
        <v>2.4</v>
      </c>
      <c r="B19" s="27" t="s">
        <v>69</v>
      </c>
      <c r="C19" s="34" t="s">
        <v>70</v>
      </c>
      <c r="D19" s="29" t="s">
        <v>47</v>
      </c>
      <c r="E19" s="27"/>
      <c r="F19" s="27"/>
      <c r="G19" s="27"/>
      <c r="H19" s="27"/>
      <c r="I19" s="27"/>
      <c r="J19" s="32"/>
      <c r="K19" s="27"/>
      <c r="L19" s="27"/>
      <c r="M19" s="27"/>
      <c r="N19" s="27"/>
      <c r="O19" s="32"/>
      <c r="P19" s="51"/>
      <c r="Q19" s="87"/>
    </row>
    <row r="20" s="1" customFormat="1" ht="62" customHeight="1" outlineLevel="2" spans="1:16">
      <c r="A20" s="27" t="s">
        <v>71</v>
      </c>
      <c r="B20" s="27" t="s">
        <v>72</v>
      </c>
      <c r="C20" s="35"/>
      <c r="D20" s="36"/>
      <c r="E20" s="27" t="s">
        <v>37</v>
      </c>
      <c r="F20" s="32"/>
      <c r="G20" s="32">
        <v>78.25</v>
      </c>
      <c r="H20" s="27">
        <v>7.88</v>
      </c>
      <c r="I20" s="27"/>
      <c r="J20" s="32">
        <v>86.13</v>
      </c>
      <c r="K20" s="27"/>
      <c r="L20" s="27" t="s">
        <v>38</v>
      </c>
      <c r="M20" s="27"/>
      <c r="N20" s="32"/>
      <c r="O20" s="32"/>
      <c r="P20" s="51"/>
    </row>
    <row r="21" s="1" customFormat="1" ht="62" customHeight="1" outlineLevel="2" spans="1:16">
      <c r="A21" s="27" t="s">
        <v>73</v>
      </c>
      <c r="B21" s="27" t="s">
        <v>74</v>
      </c>
      <c r="C21" s="35"/>
      <c r="D21" s="36"/>
      <c r="E21" s="27" t="s">
        <v>37</v>
      </c>
      <c r="F21" s="32">
        <v>67.33</v>
      </c>
      <c r="G21" s="32">
        <v>1420.49</v>
      </c>
      <c r="H21" s="27">
        <v>400.4</v>
      </c>
      <c r="I21" s="27"/>
      <c r="J21" s="32">
        <v>1888.22</v>
      </c>
      <c r="K21" s="27"/>
      <c r="L21" s="27" t="s">
        <v>38</v>
      </c>
      <c r="M21" s="27"/>
      <c r="N21" s="32"/>
      <c r="O21" s="32"/>
      <c r="P21" s="51"/>
    </row>
    <row r="22" s="1" customFormat="1" ht="62" customHeight="1" outlineLevel="2" spans="1:16">
      <c r="A22" s="27" t="s">
        <v>75</v>
      </c>
      <c r="B22" s="27" t="s">
        <v>76</v>
      </c>
      <c r="C22" s="35"/>
      <c r="D22" s="36"/>
      <c r="E22" s="27" t="s">
        <v>37</v>
      </c>
      <c r="F22" s="32"/>
      <c r="G22" s="32">
        <v>4.38</v>
      </c>
      <c r="H22" s="27"/>
      <c r="I22" s="27"/>
      <c r="J22" s="32">
        <v>4.38</v>
      </c>
      <c r="K22" s="27"/>
      <c r="L22" s="27" t="s">
        <v>38</v>
      </c>
      <c r="M22" s="27"/>
      <c r="N22" s="32"/>
      <c r="O22" s="32"/>
      <c r="P22" s="51" t="s">
        <v>77</v>
      </c>
    </row>
    <row r="23" s="1" customFormat="1" ht="62" customHeight="1" outlineLevel="2" spans="1:16">
      <c r="A23" s="27" t="s">
        <v>78</v>
      </c>
      <c r="B23" s="27" t="s">
        <v>79</v>
      </c>
      <c r="C23" s="35"/>
      <c r="D23" s="36"/>
      <c r="E23" s="27" t="s">
        <v>37</v>
      </c>
      <c r="F23" s="32"/>
      <c r="G23" s="32">
        <v>0.24</v>
      </c>
      <c r="H23" s="27"/>
      <c r="I23" s="27"/>
      <c r="J23" s="32">
        <v>0.24</v>
      </c>
      <c r="K23" s="27"/>
      <c r="L23" s="27" t="s">
        <v>38</v>
      </c>
      <c r="M23" s="27"/>
      <c r="N23" s="27"/>
      <c r="O23" s="32"/>
      <c r="P23" s="51"/>
    </row>
    <row r="24" s="1" customFormat="1" ht="62" customHeight="1" outlineLevel="2" spans="1:16">
      <c r="A24" s="27" t="s">
        <v>80</v>
      </c>
      <c r="B24" s="27" t="s">
        <v>81</v>
      </c>
      <c r="C24" s="35"/>
      <c r="D24" s="36"/>
      <c r="E24" s="27" t="s">
        <v>37</v>
      </c>
      <c r="F24" s="32"/>
      <c r="G24" s="32">
        <v>12.25</v>
      </c>
      <c r="H24" s="27"/>
      <c r="I24" s="27"/>
      <c r="J24" s="32">
        <v>12.25</v>
      </c>
      <c r="K24" s="27"/>
      <c r="L24" s="27" t="s">
        <v>38</v>
      </c>
      <c r="M24" s="27"/>
      <c r="N24" s="27"/>
      <c r="O24" s="32"/>
      <c r="P24" s="59"/>
    </row>
    <row r="25" s="5" customFormat="1" ht="26" customHeight="1" spans="1:17">
      <c r="A25" s="33">
        <v>3</v>
      </c>
      <c r="B25" s="33" t="s">
        <v>82</v>
      </c>
      <c r="C25" s="40"/>
      <c r="D25" s="33"/>
      <c r="E25" s="33"/>
      <c r="F25" s="33"/>
      <c r="G25" s="33"/>
      <c r="H25" s="33"/>
      <c r="I25" s="33"/>
      <c r="J25" s="32"/>
      <c r="K25" s="60"/>
      <c r="L25" s="60"/>
      <c r="M25" s="60"/>
      <c r="N25" s="33"/>
      <c r="O25" s="41"/>
      <c r="P25" s="61"/>
      <c r="Q25" s="87"/>
    </row>
    <row r="26" s="1" customFormat="1" ht="131" customHeight="1" outlineLevel="1" spans="1:16">
      <c r="A26" s="27">
        <v>3.1</v>
      </c>
      <c r="B26" s="27" t="s">
        <v>83</v>
      </c>
      <c r="C26" s="30" t="s">
        <v>84</v>
      </c>
      <c r="D26" s="27" t="s">
        <v>47</v>
      </c>
      <c r="E26" s="27" t="s">
        <v>63</v>
      </c>
      <c r="F26" s="32">
        <f>3456.35+12.68</f>
        <v>3469.03</v>
      </c>
      <c r="G26" s="32">
        <f>49458.12-28592.08</f>
        <v>20866.04</v>
      </c>
      <c r="H26" s="27">
        <v>7075.9</v>
      </c>
      <c r="I26" s="27"/>
      <c r="J26" s="32">
        <v>31410.97</v>
      </c>
      <c r="K26" s="27"/>
      <c r="L26" s="27" t="s">
        <v>38</v>
      </c>
      <c r="M26" s="27"/>
      <c r="N26" s="32"/>
      <c r="O26" s="32"/>
      <c r="P26" s="59" t="s">
        <v>85</v>
      </c>
    </row>
    <row r="27" s="1" customFormat="1" ht="132" customHeight="1" outlineLevel="1" spans="1:16">
      <c r="A27" s="29">
        <v>3.2</v>
      </c>
      <c r="B27" s="27" t="s">
        <v>86</v>
      </c>
      <c r="C27" s="30" t="s">
        <v>87</v>
      </c>
      <c r="D27" s="27" t="s">
        <v>47</v>
      </c>
      <c r="E27" s="27" t="s">
        <v>63</v>
      </c>
      <c r="F27" s="32"/>
      <c r="G27" s="32">
        <f>10033.64-392.01</f>
        <v>9641.63</v>
      </c>
      <c r="H27" s="27">
        <f>3371.7-510.47</f>
        <v>2861.23</v>
      </c>
      <c r="I27" s="27"/>
      <c r="J27" s="32">
        <v>12502.86</v>
      </c>
      <c r="K27" s="27"/>
      <c r="L27" s="27" t="s">
        <v>38</v>
      </c>
      <c r="M27" s="27"/>
      <c r="N27" s="32"/>
      <c r="O27" s="32"/>
      <c r="P27" s="51" t="s">
        <v>88</v>
      </c>
    </row>
    <row r="28" s="1" customFormat="1" ht="84" customHeight="1" outlineLevel="1" spans="1:16">
      <c r="A28" s="45">
        <v>3.3</v>
      </c>
      <c r="B28" s="45" t="s">
        <v>89</v>
      </c>
      <c r="C28" s="77" t="s">
        <v>90</v>
      </c>
      <c r="D28" s="45" t="s">
        <v>47</v>
      </c>
      <c r="E28" s="45" t="s">
        <v>63</v>
      </c>
      <c r="F28" s="32">
        <v>240.71</v>
      </c>
      <c r="G28" s="78"/>
      <c r="H28" s="27">
        <v>376.94</v>
      </c>
      <c r="I28" s="45"/>
      <c r="J28" s="32">
        <v>617.65</v>
      </c>
      <c r="K28" s="45"/>
      <c r="L28" s="27" t="s">
        <v>38</v>
      </c>
      <c r="M28" s="45"/>
      <c r="N28" s="78"/>
      <c r="O28" s="78"/>
      <c r="P28" s="81"/>
    </row>
    <row r="29" s="1" customFormat="1" ht="132" customHeight="1" outlineLevel="1" spans="1:16">
      <c r="A29" s="29">
        <v>3.4</v>
      </c>
      <c r="B29" s="27" t="s">
        <v>91</v>
      </c>
      <c r="C29" s="30" t="s">
        <v>92</v>
      </c>
      <c r="D29" s="27" t="s">
        <v>47</v>
      </c>
      <c r="E29" s="27" t="s">
        <v>63</v>
      </c>
      <c r="F29" s="32"/>
      <c r="G29" s="32">
        <v>392.01</v>
      </c>
      <c r="H29" s="27">
        <v>510.47</v>
      </c>
      <c r="I29" s="27"/>
      <c r="J29" s="32">
        <v>902.48</v>
      </c>
      <c r="K29" s="27"/>
      <c r="L29" s="27" t="s">
        <v>38</v>
      </c>
      <c r="M29" s="27"/>
      <c r="N29" s="32"/>
      <c r="O29" s="32"/>
      <c r="P29" s="51"/>
    </row>
    <row r="30" s="1" customFormat="1" ht="107" customHeight="1" outlineLevel="1" spans="1:16">
      <c r="A30" s="27">
        <v>3.5</v>
      </c>
      <c r="B30" s="27" t="s">
        <v>93</v>
      </c>
      <c r="C30" s="30" t="s">
        <v>92</v>
      </c>
      <c r="D30" s="27" t="s">
        <v>47</v>
      </c>
      <c r="E30" s="27" t="s">
        <v>63</v>
      </c>
      <c r="F30" s="32">
        <v>240.71</v>
      </c>
      <c r="G30" s="32"/>
      <c r="H30" s="27">
        <v>376.94</v>
      </c>
      <c r="I30" s="27"/>
      <c r="J30" s="32">
        <v>617.65</v>
      </c>
      <c r="K30" s="27"/>
      <c r="L30" s="27" t="s">
        <v>38</v>
      </c>
      <c r="M30" s="27"/>
      <c r="N30" s="32"/>
      <c r="O30" s="32"/>
      <c r="P30" s="51"/>
    </row>
    <row r="31" s="5" customFormat="1" ht="104" customHeight="1" outlineLevel="1" spans="1:16">
      <c r="A31" s="29">
        <v>3.6</v>
      </c>
      <c r="B31" s="27" t="s">
        <v>94</v>
      </c>
      <c r="C31" s="30" t="s">
        <v>95</v>
      </c>
      <c r="D31" s="27" t="s">
        <v>47</v>
      </c>
      <c r="E31" s="27" t="s">
        <v>63</v>
      </c>
      <c r="F31" s="32"/>
      <c r="G31" s="32">
        <v>96.905</v>
      </c>
      <c r="H31" s="27">
        <f>477.72</f>
        <v>477.72</v>
      </c>
      <c r="I31" s="27"/>
      <c r="J31" s="32">
        <v>574.625</v>
      </c>
      <c r="K31" s="62"/>
      <c r="L31" s="27" t="s">
        <v>38</v>
      </c>
      <c r="M31" s="62"/>
      <c r="N31" s="62"/>
      <c r="O31" s="62"/>
      <c r="P31" s="62"/>
    </row>
    <row r="32" s="5" customFormat="1" ht="102" customHeight="1" outlineLevel="1" spans="1:16">
      <c r="A32" s="27">
        <v>3.7</v>
      </c>
      <c r="B32" s="27" t="s">
        <v>96</v>
      </c>
      <c r="C32" s="30" t="s">
        <v>97</v>
      </c>
      <c r="D32" s="27" t="s">
        <v>47</v>
      </c>
      <c r="E32" s="27" t="s">
        <v>63</v>
      </c>
      <c r="F32" s="32"/>
      <c r="G32" s="32">
        <v>9641.63</v>
      </c>
      <c r="H32" s="27">
        <v>3371.7</v>
      </c>
      <c r="I32" s="27"/>
      <c r="J32" s="32">
        <v>13013.33</v>
      </c>
      <c r="K32" s="27"/>
      <c r="L32" s="27" t="s">
        <v>38</v>
      </c>
      <c r="M32" s="27"/>
      <c r="N32" s="27"/>
      <c r="O32" s="32"/>
      <c r="P32" s="51"/>
    </row>
    <row r="33" s="5" customFormat="1" ht="74" customHeight="1" outlineLevel="1" spans="1:16">
      <c r="A33" s="29">
        <v>3.8</v>
      </c>
      <c r="B33" s="27" t="s">
        <v>98</v>
      </c>
      <c r="C33" s="30" t="s">
        <v>99</v>
      </c>
      <c r="D33" s="27" t="s">
        <v>47</v>
      </c>
      <c r="E33" s="27" t="s">
        <v>63</v>
      </c>
      <c r="F33" s="32">
        <v>1540.6174</v>
      </c>
      <c r="G33" s="32"/>
      <c r="H33" s="27">
        <v>358.81</v>
      </c>
      <c r="I33" s="27"/>
      <c r="J33" s="32">
        <v>1899.4274</v>
      </c>
      <c r="K33" s="58"/>
      <c r="L33" s="58" t="s">
        <v>38</v>
      </c>
      <c r="M33" s="58"/>
      <c r="N33" s="58"/>
      <c r="O33" s="32"/>
      <c r="P33" s="59"/>
    </row>
    <row r="34" s="5" customFormat="1" ht="34" customHeight="1" spans="1:17">
      <c r="A34" s="33">
        <v>4</v>
      </c>
      <c r="B34" s="33" t="s">
        <v>100</v>
      </c>
      <c r="C34" s="30"/>
      <c r="D34" s="27"/>
      <c r="E34" s="27"/>
      <c r="F34" s="27"/>
      <c r="G34" s="27"/>
      <c r="H34" s="27"/>
      <c r="I34" s="27"/>
      <c r="J34" s="32"/>
      <c r="K34" s="58"/>
      <c r="L34" s="58"/>
      <c r="M34" s="58"/>
      <c r="N34" s="58"/>
      <c r="O34" s="32"/>
      <c r="P34" s="59"/>
      <c r="Q34" s="87"/>
    </row>
    <row r="35" s="5" customFormat="1" ht="100" customHeight="1" outlineLevel="1" spans="1:17">
      <c r="A35" s="27">
        <v>4.1</v>
      </c>
      <c r="B35" s="27" t="s">
        <v>101</v>
      </c>
      <c r="C35" s="30" t="s">
        <v>102</v>
      </c>
      <c r="D35" s="27" t="s">
        <v>47</v>
      </c>
      <c r="E35" s="27" t="s">
        <v>63</v>
      </c>
      <c r="F35" s="27"/>
      <c r="G35" s="27"/>
      <c r="H35" s="27">
        <v>534.24</v>
      </c>
      <c r="I35" s="27"/>
      <c r="J35" s="32">
        <v>534.24</v>
      </c>
      <c r="K35" s="58"/>
      <c r="L35" s="58" t="s">
        <v>38</v>
      </c>
      <c r="M35" s="58"/>
      <c r="N35" s="58"/>
      <c r="O35" s="32"/>
      <c r="P35" s="59"/>
      <c r="Q35" s="87"/>
    </row>
    <row r="36" s="5" customFormat="1" ht="100" customHeight="1" outlineLevel="1" spans="1:17">
      <c r="A36" s="27">
        <v>4.2</v>
      </c>
      <c r="B36" s="27" t="s">
        <v>103</v>
      </c>
      <c r="C36" s="30" t="s">
        <v>104</v>
      </c>
      <c r="D36" s="27" t="s">
        <v>47</v>
      </c>
      <c r="E36" s="27" t="s">
        <v>63</v>
      </c>
      <c r="F36" s="27"/>
      <c r="G36" s="27"/>
      <c r="H36" s="27">
        <v>534.24</v>
      </c>
      <c r="I36" s="27"/>
      <c r="J36" s="32">
        <v>534.24</v>
      </c>
      <c r="K36" s="58"/>
      <c r="L36" s="58" t="s">
        <v>38</v>
      </c>
      <c r="M36" s="58"/>
      <c r="N36" s="58"/>
      <c r="O36" s="32"/>
      <c r="P36" s="59"/>
      <c r="Q36" s="87"/>
    </row>
    <row r="37" s="5" customFormat="1" ht="90" customHeight="1" outlineLevel="1" spans="1:16">
      <c r="A37" s="27">
        <v>4.3</v>
      </c>
      <c r="B37" s="27" t="s">
        <v>105</v>
      </c>
      <c r="C37" s="30" t="s">
        <v>106</v>
      </c>
      <c r="D37" s="27" t="s">
        <v>47</v>
      </c>
      <c r="E37" s="27" t="s">
        <v>63</v>
      </c>
      <c r="F37" s="27"/>
      <c r="G37" s="27"/>
      <c r="H37" s="27"/>
      <c r="I37" s="27"/>
      <c r="J37" s="32">
        <v>0</v>
      </c>
      <c r="K37" s="27"/>
      <c r="L37" s="27" t="s">
        <v>38</v>
      </c>
      <c r="M37" s="27"/>
      <c r="N37" s="32"/>
      <c r="O37" s="32"/>
      <c r="P37" s="59"/>
    </row>
    <row r="38" s="5" customFormat="1" ht="93" customHeight="1" outlineLevel="1" spans="1:16">
      <c r="A38" s="27">
        <v>4.4</v>
      </c>
      <c r="B38" s="27" t="s">
        <v>107</v>
      </c>
      <c r="C38" s="34" t="s">
        <v>108</v>
      </c>
      <c r="D38" s="29" t="s">
        <v>47</v>
      </c>
      <c r="E38" s="27" t="s">
        <v>63</v>
      </c>
      <c r="F38" s="32">
        <v>48.29</v>
      </c>
      <c r="G38" s="32">
        <f>54.755+161.59</f>
        <v>216.345</v>
      </c>
      <c r="H38" s="27">
        <v>2.88</v>
      </c>
      <c r="I38" s="27"/>
      <c r="J38" s="32">
        <v>267.515</v>
      </c>
      <c r="K38" s="27"/>
      <c r="L38" s="27" t="s">
        <v>38</v>
      </c>
      <c r="M38" s="27"/>
      <c r="N38" s="28"/>
      <c r="O38" s="32"/>
      <c r="P38" s="64"/>
    </row>
    <row r="39" s="5" customFormat="1" ht="93" customHeight="1" outlineLevel="1" spans="1:16">
      <c r="A39" s="27">
        <v>4.5</v>
      </c>
      <c r="B39" s="27" t="s">
        <v>109</v>
      </c>
      <c r="C39" s="34" t="s">
        <v>110</v>
      </c>
      <c r="D39" s="29" t="s">
        <v>47</v>
      </c>
      <c r="E39" s="27" t="s">
        <v>63</v>
      </c>
      <c r="F39" s="32">
        <v>438.42</v>
      </c>
      <c r="G39" s="32"/>
      <c r="H39" s="27">
        <v>125.12</v>
      </c>
      <c r="I39" s="27"/>
      <c r="J39" s="32">
        <v>563.54</v>
      </c>
      <c r="K39" s="27"/>
      <c r="L39" s="27" t="s">
        <v>38</v>
      </c>
      <c r="M39" s="27"/>
      <c r="N39" s="28"/>
      <c r="O39" s="32"/>
      <c r="P39" s="64"/>
    </row>
    <row r="40" s="5" customFormat="1" ht="114" customHeight="1" outlineLevel="1" spans="1:16">
      <c r="A40" s="27">
        <v>4.6</v>
      </c>
      <c r="B40" s="27" t="s">
        <v>111</v>
      </c>
      <c r="C40" s="34" t="s">
        <v>112</v>
      </c>
      <c r="D40" s="29" t="s">
        <v>47</v>
      </c>
      <c r="E40" s="27" t="s">
        <v>63</v>
      </c>
      <c r="F40" s="32">
        <v>180.01</v>
      </c>
      <c r="G40" s="32">
        <v>436.71</v>
      </c>
      <c r="H40" s="27">
        <v>495.84</v>
      </c>
      <c r="I40" s="27"/>
      <c r="J40" s="32">
        <v>1112.56</v>
      </c>
      <c r="K40" s="27"/>
      <c r="L40" s="27" t="s">
        <v>38</v>
      </c>
      <c r="M40" s="27"/>
      <c r="N40" s="28"/>
      <c r="O40" s="32"/>
      <c r="P40" s="59"/>
    </row>
    <row r="41" s="5" customFormat="1" ht="105" customHeight="1" outlineLevel="1" spans="1:16">
      <c r="A41" s="27">
        <v>4.7</v>
      </c>
      <c r="B41" s="27" t="s">
        <v>113</v>
      </c>
      <c r="C41" s="34" t="s">
        <v>114</v>
      </c>
      <c r="D41" s="29" t="s">
        <v>47</v>
      </c>
      <c r="E41" s="27" t="s">
        <v>63</v>
      </c>
      <c r="F41" s="32">
        <v>11.886</v>
      </c>
      <c r="G41" s="32">
        <f>721.5*0.12</f>
        <v>86.58</v>
      </c>
      <c r="H41" s="27">
        <f>360*0.12</f>
        <v>43.2</v>
      </c>
      <c r="I41" s="27"/>
      <c r="J41" s="32">
        <v>141.666</v>
      </c>
      <c r="K41" s="27"/>
      <c r="L41" s="27" t="s">
        <v>38</v>
      </c>
      <c r="M41" s="27"/>
      <c r="N41" s="28"/>
      <c r="O41" s="32"/>
      <c r="P41" s="59"/>
    </row>
    <row r="42" s="5" customFormat="1" ht="131" customHeight="1" outlineLevel="1" spans="1:16">
      <c r="A42" s="79">
        <v>4.8</v>
      </c>
      <c r="B42" s="27" t="s">
        <v>115</v>
      </c>
      <c r="C42" s="34" t="s">
        <v>116</v>
      </c>
      <c r="D42" s="29" t="s">
        <v>117</v>
      </c>
      <c r="E42" s="27" t="s">
        <v>118</v>
      </c>
      <c r="F42" s="32">
        <v>117</v>
      </c>
      <c r="G42" s="32">
        <v>855</v>
      </c>
      <c r="H42" s="27">
        <f>138+76+14</f>
        <v>228</v>
      </c>
      <c r="I42" s="27"/>
      <c r="J42" s="32">
        <v>1200</v>
      </c>
      <c r="K42" s="27"/>
      <c r="L42" s="27" t="s">
        <v>38</v>
      </c>
      <c r="M42" s="27"/>
      <c r="N42" s="27"/>
      <c r="O42" s="32"/>
      <c r="P42" s="59"/>
    </row>
    <row r="43" s="5" customFormat="1" ht="30" customHeight="1" spans="1:17">
      <c r="A43" s="33">
        <v>5</v>
      </c>
      <c r="B43" s="33" t="s">
        <v>119</v>
      </c>
      <c r="C43" s="30"/>
      <c r="D43" s="27"/>
      <c r="E43" s="27"/>
      <c r="F43" s="27"/>
      <c r="G43" s="27"/>
      <c r="H43" s="27"/>
      <c r="I43" s="27"/>
      <c r="J43" s="32"/>
      <c r="K43" s="27"/>
      <c r="L43" s="27"/>
      <c r="M43" s="27"/>
      <c r="N43" s="27"/>
      <c r="O43" s="32"/>
      <c r="P43" s="59"/>
      <c r="Q43" s="87"/>
    </row>
    <row r="44" s="5" customFormat="1" ht="83" customHeight="1" outlineLevel="1" spans="1:16">
      <c r="A44" s="80" t="s">
        <v>120</v>
      </c>
      <c r="B44" s="27" t="s">
        <v>121</v>
      </c>
      <c r="C44" s="30" t="s">
        <v>122</v>
      </c>
      <c r="D44" s="27" t="s">
        <v>47</v>
      </c>
      <c r="E44" s="27" t="s">
        <v>63</v>
      </c>
      <c r="F44" s="32">
        <v>180.18</v>
      </c>
      <c r="G44" s="32">
        <f>477.39+153.46</f>
        <v>630.85</v>
      </c>
      <c r="H44" s="27">
        <v>1538.91</v>
      </c>
      <c r="I44" s="27"/>
      <c r="J44" s="82">
        <f>SUM(F44:I44)</f>
        <v>2349.94</v>
      </c>
      <c r="K44" s="27"/>
      <c r="L44" s="27" t="s">
        <v>38</v>
      </c>
      <c r="M44" s="27"/>
      <c r="N44" s="58"/>
      <c r="O44" s="32"/>
      <c r="P44" s="59"/>
    </row>
    <row r="45" s="5" customFormat="1" ht="111" customHeight="1" outlineLevel="1" spans="1:16">
      <c r="A45" s="80" t="s">
        <v>123</v>
      </c>
      <c r="B45" s="27" t="s">
        <v>124</v>
      </c>
      <c r="C45" s="30" t="s">
        <v>125</v>
      </c>
      <c r="D45" s="27" t="s">
        <v>47</v>
      </c>
      <c r="E45" s="27" t="s">
        <v>63</v>
      </c>
      <c r="F45" s="32"/>
      <c r="G45" s="32">
        <v>3680.22</v>
      </c>
      <c r="H45" s="45">
        <v>372.42</v>
      </c>
      <c r="I45" s="27"/>
      <c r="J45" s="82">
        <f t="shared" ref="J44:J47" si="0">SUM(F45:I45)</f>
        <v>4052.64</v>
      </c>
      <c r="K45" s="27"/>
      <c r="L45" s="27" t="s">
        <v>38</v>
      </c>
      <c r="M45" s="27"/>
      <c r="N45" s="28"/>
      <c r="O45" s="32"/>
      <c r="P45" s="59"/>
    </row>
    <row r="46" s="5" customFormat="1" ht="103" customHeight="1" outlineLevel="1" spans="1:17">
      <c r="A46" s="80" t="s">
        <v>126</v>
      </c>
      <c r="B46" s="27" t="s">
        <v>127</v>
      </c>
      <c r="C46" s="30" t="s">
        <v>128</v>
      </c>
      <c r="D46" s="27" t="s">
        <v>47</v>
      </c>
      <c r="E46" s="27" t="s">
        <v>63</v>
      </c>
      <c r="F46" s="32">
        <v>180.18</v>
      </c>
      <c r="G46" s="32"/>
      <c r="H46" s="27"/>
      <c r="I46" s="27"/>
      <c r="J46" s="32">
        <f>SUM(F46:I46)</f>
        <v>180.18</v>
      </c>
      <c r="K46" s="27"/>
      <c r="L46" s="27" t="s">
        <v>38</v>
      </c>
      <c r="M46" s="27"/>
      <c r="N46" s="28"/>
      <c r="O46" s="32"/>
      <c r="P46" s="59"/>
      <c r="Q46" s="87"/>
    </row>
    <row r="47" s="5" customFormat="1" ht="103" customHeight="1" outlineLevel="1" spans="1:17">
      <c r="A47" s="80" t="s">
        <v>129</v>
      </c>
      <c r="B47" s="27" t="s">
        <v>130</v>
      </c>
      <c r="C47" s="30" t="s">
        <v>131</v>
      </c>
      <c r="D47" s="27" t="s">
        <v>47</v>
      </c>
      <c r="E47" s="27" t="s">
        <v>63</v>
      </c>
      <c r="F47" s="32">
        <v>180.18</v>
      </c>
      <c r="G47" s="32"/>
      <c r="H47" s="27"/>
      <c r="I47" s="27"/>
      <c r="J47" s="82">
        <f t="shared" si="0"/>
        <v>180.18</v>
      </c>
      <c r="K47" s="27"/>
      <c r="L47" s="27" t="s">
        <v>38</v>
      </c>
      <c r="M47" s="27"/>
      <c r="N47" s="28"/>
      <c r="O47" s="32"/>
      <c r="P47" s="59"/>
      <c r="Q47" s="87"/>
    </row>
    <row r="48" s="5" customFormat="1" ht="37" customHeight="1" spans="1:17">
      <c r="A48" s="33">
        <v>6</v>
      </c>
      <c r="B48" s="33" t="s">
        <v>132</v>
      </c>
      <c r="C48" s="30"/>
      <c r="D48" s="27"/>
      <c r="E48" s="27"/>
      <c r="F48" s="27"/>
      <c r="G48" s="27"/>
      <c r="H48" s="27"/>
      <c r="I48" s="27"/>
      <c r="J48" s="32"/>
      <c r="K48" s="27"/>
      <c r="L48" s="27"/>
      <c r="M48" s="27"/>
      <c r="N48" s="27"/>
      <c r="O48" s="32"/>
      <c r="P48" s="59"/>
      <c r="Q48" s="87"/>
    </row>
    <row r="49" s="1" customFormat="1" ht="180" customHeight="1" outlineLevel="1" spans="1:17">
      <c r="A49" s="27">
        <v>6.1</v>
      </c>
      <c r="B49" s="27" t="s">
        <v>133</v>
      </c>
      <c r="C49" s="34" t="s">
        <v>134</v>
      </c>
      <c r="D49" s="29" t="s">
        <v>47</v>
      </c>
      <c r="E49" s="27" t="s">
        <v>63</v>
      </c>
      <c r="F49" s="32">
        <v>2997.14</v>
      </c>
      <c r="G49" s="32">
        <v>15655.24</v>
      </c>
      <c r="H49" s="27">
        <f>4021.69+352.74</f>
        <v>4374.43</v>
      </c>
      <c r="I49" s="27"/>
      <c r="J49" s="32">
        <v>23026.81</v>
      </c>
      <c r="K49" s="27"/>
      <c r="L49" s="27"/>
      <c r="M49" s="27"/>
      <c r="N49" s="32"/>
      <c r="O49" s="32"/>
      <c r="P49" s="65"/>
      <c r="Q49" s="76"/>
    </row>
    <row r="50" s="1" customFormat="1" ht="180" customHeight="1" outlineLevel="1" spans="1:17">
      <c r="A50" s="27">
        <v>6.2</v>
      </c>
      <c r="B50" s="27" t="s">
        <v>135</v>
      </c>
      <c r="C50" s="34" t="s">
        <v>136</v>
      </c>
      <c r="D50" s="29" t="s">
        <v>47</v>
      </c>
      <c r="E50" s="27" t="s">
        <v>63</v>
      </c>
      <c r="F50" s="32">
        <v>2050.07</v>
      </c>
      <c r="G50" s="32">
        <f>6131.88+225.97</f>
        <v>6357.85</v>
      </c>
      <c r="H50" s="27">
        <v>5574.32</v>
      </c>
      <c r="I50" s="27"/>
      <c r="J50" s="32">
        <v>13982.24</v>
      </c>
      <c r="K50" s="27"/>
      <c r="L50" s="27"/>
      <c r="M50" s="27"/>
      <c r="N50" s="32"/>
      <c r="O50" s="32"/>
      <c r="P50" s="65"/>
      <c r="Q50" s="76"/>
    </row>
    <row r="51" s="1" customFormat="1" ht="177" customHeight="1" outlineLevel="1" spans="1:16">
      <c r="A51" s="27">
        <v>6.3</v>
      </c>
      <c r="B51" s="27" t="s">
        <v>137</v>
      </c>
      <c r="C51" s="30" t="s">
        <v>138</v>
      </c>
      <c r="D51" s="27" t="s">
        <v>47</v>
      </c>
      <c r="E51" s="27" t="s">
        <v>63</v>
      </c>
      <c r="F51" s="32"/>
      <c r="G51" s="32">
        <v>14287.75</v>
      </c>
      <c r="H51" s="27">
        <v>8.76</v>
      </c>
      <c r="I51" s="27"/>
      <c r="J51" s="32">
        <v>14296.51</v>
      </c>
      <c r="K51" s="27"/>
      <c r="L51" s="27"/>
      <c r="M51" s="27"/>
      <c r="N51" s="49"/>
      <c r="O51" s="32"/>
      <c r="P51" s="66"/>
    </row>
    <row r="52" s="75" customFormat="1" ht="177" customHeight="1" outlineLevel="1" spans="1:17">
      <c r="A52" s="27">
        <v>6.4</v>
      </c>
      <c r="B52" s="27" t="s">
        <v>139</v>
      </c>
      <c r="C52" s="30" t="s">
        <v>140</v>
      </c>
      <c r="D52" s="27" t="s">
        <v>47</v>
      </c>
      <c r="E52" s="27" t="s">
        <v>63</v>
      </c>
      <c r="F52" s="32">
        <v>250.818</v>
      </c>
      <c r="G52" s="32">
        <v>273.9</v>
      </c>
      <c r="H52" s="27">
        <v>506.86</v>
      </c>
      <c r="I52" s="27"/>
      <c r="J52" s="32">
        <v>1031.578</v>
      </c>
      <c r="K52" s="27"/>
      <c r="L52" s="27"/>
      <c r="M52" s="27"/>
      <c r="N52" s="49"/>
      <c r="O52" s="32"/>
      <c r="P52" s="66" t="s">
        <v>141</v>
      </c>
      <c r="Q52" s="88"/>
    </row>
    <row r="53" s="7" customFormat="1" ht="39" customHeight="1" spans="1:17">
      <c r="A53" s="25">
        <v>7</v>
      </c>
      <c r="B53" s="25" t="s">
        <v>142</v>
      </c>
      <c r="C53" s="46"/>
      <c r="D53" s="25"/>
      <c r="E53" s="25"/>
      <c r="F53" s="25"/>
      <c r="G53" s="25"/>
      <c r="H53" s="25"/>
      <c r="I53" s="25"/>
      <c r="J53" s="32"/>
      <c r="K53" s="25"/>
      <c r="L53" s="25"/>
      <c r="M53" s="25"/>
      <c r="N53" s="25"/>
      <c r="O53" s="47"/>
      <c r="P53" s="67"/>
      <c r="Q53" s="89"/>
    </row>
    <row r="54" s="1" customFormat="1" ht="108" customHeight="1" outlineLevel="1" spans="1:17">
      <c r="A54" s="48">
        <v>7.1</v>
      </c>
      <c r="B54" s="48" t="s">
        <v>143</v>
      </c>
      <c r="C54" s="30" t="s">
        <v>144</v>
      </c>
      <c r="D54" s="27" t="s">
        <v>47</v>
      </c>
      <c r="E54" s="48" t="s">
        <v>63</v>
      </c>
      <c r="F54" s="49"/>
      <c r="G54" s="49">
        <v>157.67</v>
      </c>
      <c r="H54" s="48">
        <f>38.95+535.65</f>
        <v>574.6</v>
      </c>
      <c r="I54" s="48"/>
      <c r="J54" s="32">
        <v>732.27</v>
      </c>
      <c r="K54" s="48"/>
      <c r="L54" s="48" t="s">
        <v>38</v>
      </c>
      <c r="M54" s="48"/>
      <c r="N54" s="49"/>
      <c r="O54" s="32"/>
      <c r="P54" s="66"/>
      <c r="Q54" s="76"/>
    </row>
    <row r="55" s="1" customFormat="1" ht="105" customHeight="1" outlineLevel="1" spans="1:17">
      <c r="A55" s="48">
        <v>7.2</v>
      </c>
      <c r="B55" s="48" t="s">
        <v>145</v>
      </c>
      <c r="C55" s="30" t="s">
        <v>146</v>
      </c>
      <c r="D55" s="27" t="s">
        <v>47</v>
      </c>
      <c r="E55" s="48" t="s">
        <v>63</v>
      </c>
      <c r="F55" s="49"/>
      <c r="G55" s="49">
        <v>31.86</v>
      </c>
      <c r="H55" s="48"/>
      <c r="I55" s="48"/>
      <c r="J55" s="32">
        <v>31.86</v>
      </c>
      <c r="K55" s="48"/>
      <c r="L55" s="48" t="s">
        <v>38</v>
      </c>
      <c r="M55" s="48"/>
      <c r="N55" s="49"/>
      <c r="O55" s="32"/>
      <c r="P55" s="66"/>
      <c r="Q55" s="76"/>
    </row>
    <row r="56" s="1" customFormat="1" ht="105" customHeight="1" outlineLevel="1" spans="1:17">
      <c r="A56" s="48">
        <v>7.3</v>
      </c>
      <c r="B56" s="48" t="s">
        <v>147</v>
      </c>
      <c r="C56" s="30" t="s">
        <v>148</v>
      </c>
      <c r="D56" s="27" t="s">
        <v>47</v>
      </c>
      <c r="E56" s="48" t="s">
        <v>63</v>
      </c>
      <c r="F56" s="49"/>
      <c r="G56" s="49">
        <v>100.26</v>
      </c>
      <c r="H56" s="48">
        <v>61.04</v>
      </c>
      <c r="I56" s="48"/>
      <c r="J56" s="32">
        <v>161.3</v>
      </c>
      <c r="K56" s="48"/>
      <c r="L56" s="48" t="s">
        <v>38</v>
      </c>
      <c r="M56" s="48"/>
      <c r="N56" s="49"/>
      <c r="O56" s="32"/>
      <c r="P56" s="66"/>
      <c r="Q56" s="76"/>
    </row>
    <row r="57" s="1" customFormat="1" ht="105" customHeight="1" outlineLevel="1" spans="1:16">
      <c r="A57" s="48">
        <v>7.4</v>
      </c>
      <c r="B57" s="48" t="s">
        <v>149</v>
      </c>
      <c r="C57" s="30" t="s">
        <v>150</v>
      </c>
      <c r="D57" s="27" t="s">
        <v>151</v>
      </c>
      <c r="E57" s="48" t="s">
        <v>63</v>
      </c>
      <c r="F57" s="49"/>
      <c r="G57" s="49">
        <v>31.86</v>
      </c>
      <c r="H57" s="48">
        <f>5.44*2+1.02</f>
        <v>11.9</v>
      </c>
      <c r="I57" s="48"/>
      <c r="J57" s="32">
        <v>43.76</v>
      </c>
      <c r="K57" s="48"/>
      <c r="L57" s="48" t="s">
        <v>38</v>
      </c>
      <c r="M57" s="48"/>
      <c r="N57" s="49"/>
      <c r="O57" s="32"/>
      <c r="P57" s="66"/>
    </row>
    <row r="58" s="1" customFormat="1" ht="105" customHeight="1" outlineLevel="1" spans="1:16">
      <c r="A58" s="48">
        <v>7.5</v>
      </c>
      <c r="B58" s="27" t="s">
        <v>152</v>
      </c>
      <c r="C58" s="30" t="s">
        <v>153</v>
      </c>
      <c r="D58" s="27" t="s">
        <v>154</v>
      </c>
      <c r="E58" s="48" t="s">
        <v>37</v>
      </c>
      <c r="F58" s="49"/>
      <c r="G58" s="49">
        <v>0.469863</v>
      </c>
      <c r="H58" s="48"/>
      <c r="I58" s="48"/>
      <c r="J58" s="32">
        <v>0.469863</v>
      </c>
      <c r="K58" s="48"/>
      <c r="L58" s="48" t="s">
        <v>38</v>
      </c>
      <c r="M58" s="48"/>
      <c r="N58" s="49"/>
      <c r="O58" s="32"/>
      <c r="P58" s="66"/>
    </row>
    <row r="59" s="1" customFormat="1" ht="105" customHeight="1" outlineLevel="1" spans="1:16">
      <c r="A59" s="48">
        <v>7.6</v>
      </c>
      <c r="B59" s="27" t="s">
        <v>155</v>
      </c>
      <c r="C59" s="30" t="s">
        <v>156</v>
      </c>
      <c r="D59" s="27" t="s">
        <v>154</v>
      </c>
      <c r="E59" s="48" t="s">
        <v>37</v>
      </c>
      <c r="F59" s="49"/>
      <c r="G59" s="49">
        <f>18.04968+3.13599</f>
        <v>21.18567</v>
      </c>
      <c r="H59" s="48">
        <v>45.87</v>
      </c>
      <c r="I59" s="48"/>
      <c r="J59" s="32">
        <v>67.05567</v>
      </c>
      <c r="K59" s="48"/>
      <c r="L59" s="48" t="s">
        <v>38</v>
      </c>
      <c r="M59" s="48"/>
      <c r="N59" s="49"/>
      <c r="O59" s="32"/>
      <c r="P59" s="66"/>
    </row>
    <row r="60" s="1" customFormat="1" ht="105" customHeight="1" outlineLevel="1" spans="1:16">
      <c r="A60" s="48">
        <v>7.7</v>
      </c>
      <c r="B60" s="48" t="s">
        <v>157</v>
      </c>
      <c r="C60" s="30" t="s">
        <v>158</v>
      </c>
      <c r="D60" s="27" t="s">
        <v>154</v>
      </c>
      <c r="E60" s="48" t="s">
        <v>37</v>
      </c>
      <c r="F60" s="49"/>
      <c r="G60" s="49">
        <v>2.565</v>
      </c>
      <c r="H60" s="48">
        <f>4.09*21.17</f>
        <v>86.5853</v>
      </c>
      <c r="I60" s="48"/>
      <c r="J60" s="32">
        <v>89.1503</v>
      </c>
      <c r="K60" s="48"/>
      <c r="L60" s="48" t="s">
        <v>38</v>
      </c>
      <c r="M60" s="48"/>
      <c r="N60" s="49"/>
      <c r="O60" s="32"/>
      <c r="P60" s="66"/>
    </row>
    <row r="61" s="6" customFormat="1" ht="42" customHeight="1" spans="1:17">
      <c r="A61" s="25">
        <v>8</v>
      </c>
      <c r="B61" s="33" t="s">
        <v>159</v>
      </c>
      <c r="C61" s="30"/>
      <c r="D61" s="27"/>
      <c r="E61" s="48"/>
      <c r="F61" s="48"/>
      <c r="G61" s="48"/>
      <c r="H61" s="48"/>
      <c r="I61" s="48"/>
      <c r="J61" s="32">
        <v>0</v>
      </c>
      <c r="K61" s="48"/>
      <c r="L61" s="48"/>
      <c r="M61" s="48"/>
      <c r="N61" s="48"/>
      <c r="O61" s="49"/>
      <c r="P61" s="66"/>
      <c r="Q61" s="88"/>
    </row>
    <row r="62" s="6" customFormat="1" ht="40" customHeight="1" outlineLevel="1" spans="1:17">
      <c r="A62" s="48">
        <v>8.1</v>
      </c>
      <c r="B62" s="48" t="s">
        <v>160</v>
      </c>
      <c r="C62" s="30" t="s">
        <v>161</v>
      </c>
      <c r="D62" s="27" t="s">
        <v>162</v>
      </c>
      <c r="E62" s="48" t="s">
        <v>63</v>
      </c>
      <c r="F62" s="49"/>
      <c r="G62" s="49"/>
      <c r="H62" s="48"/>
      <c r="I62" s="48"/>
      <c r="J62" s="32">
        <v>0</v>
      </c>
      <c r="K62" s="48"/>
      <c r="L62" s="48"/>
      <c r="M62" s="48"/>
      <c r="N62" s="48"/>
      <c r="O62" s="32"/>
      <c r="P62" s="66"/>
      <c r="Q62" s="88"/>
    </row>
    <row r="63" s="6" customFormat="1" ht="40" customHeight="1" outlineLevel="1" spans="1:17">
      <c r="A63" s="48">
        <v>8.2</v>
      </c>
      <c r="B63" s="48" t="s">
        <v>163</v>
      </c>
      <c r="C63" s="30" t="s">
        <v>161</v>
      </c>
      <c r="D63" s="27" t="s">
        <v>151</v>
      </c>
      <c r="E63" s="48" t="s">
        <v>63</v>
      </c>
      <c r="F63" s="49"/>
      <c r="G63" s="49">
        <f>133.4*1.1*2</f>
        <v>293.48</v>
      </c>
      <c r="H63" s="48">
        <v>126</v>
      </c>
      <c r="I63" s="48"/>
      <c r="J63" s="32">
        <v>419.48</v>
      </c>
      <c r="K63" s="48"/>
      <c r="L63" s="48"/>
      <c r="M63" s="48"/>
      <c r="N63" s="48"/>
      <c r="O63" s="49"/>
      <c r="P63" s="66"/>
      <c r="Q63" s="88"/>
    </row>
    <row r="64" s="6" customFormat="1" ht="40" customHeight="1" outlineLevel="1" spans="1:17">
      <c r="A64" s="48">
        <v>8.3</v>
      </c>
      <c r="B64" s="48" t="s">
        <v>164</v>
      </c>
      <c r="C64" s="30" t="s">
        <v>165</v>
      </c>
      <c r="D64" s="27" t="s">
        <v>166</v>
      </c>
      <c r="E64" s="48" t="s">
        <v>167</v>
      </c>
      <c r="F64" s="49"/>
      <c r="G64" s="49">
        <f>133.4*2</f>
        <v>266.8</v>
      </c>
      <c r="H64" s="48">
        <v>126</v>
      </c>
      <c r="I64" s="48"/>
      <c r="J64" s="32">
        <v>392.8</v>
      </c>
      <c r="K64" s="48"/>
      <c r="L64" s="48"/>
      <c r="M64" s="48"/>
      <c r="N64" s="48"/>
      <c r="O64" s="49"/>
      <c r="P64" s="66"/>
      <c r="Q64" s="88"/>
    </row>
    <row r="65" s="6" customFormat="1" ht="41" customHeight="1" outlineLevel="1" spans="1:17">
      <c r="A65" s="48">
        <v>8.4</v>
      </c>
      <c r="B65" s="27" t="s">
        <v>168</v>
      </c>
      <c r="C65" s="30" t="s">
        <v>169</v>
      </c>
      <c r="D65" s="27" t="s">
        <v>170</v>
      </c>
      <c r="E65" s="48" t="s">
        <v>37</v>
      </c>
      <c r="F65" s="49"/>
      <c r="G65" s="49">
        <f>45.38*2</f>
        <v>90.76</v>
      </c>
      <c r="H65" s="48"/>
      <c r="I65" s="48"/>
      <c r="J65" s="32">
        <v>90.76</v>
      </c>
      <c r="K65" s="48"/>
      <c r="L65" s="48"/>
      <c r="M65" s="48"/>
      <c r="N65" s="48"/>
      <c r="O65" s="49"/>
      <c r="P65" s="30" t="s">
        <v>171</v>
      </c>
      <c r="Q65" s="88"/>
    </row>
    <row r="66" s="9" customFormat="1" ht="34" customHeight="1" spans="1:17">
      <c r="A66" s="25">
        <v>9</v>
      </c>
      <c r="B66" s="90" t="s">
        <v>172</v>
      </c>
      <c r="C66" s="91"/>
      <c r="D66" s="91"/>
      <c r="E66" s="25" t="s">
        <v>173</v>
      </c>
      <c r="F66" s="25"/>
      <c r="G66" s="25"/>
      <c r="H66" s="25"/>
      <c r="I66" s="25"/>
      <c r="J66" s="47"/>
      <c r="K66" s="25"/>
      <c r="L66" s="25"/>
      <c r="M66" s="25"/>
      <c r="N66" s="25"/>
      <c r="O66" s="47"/>
      <c r="P66" s="74"/>
      <c r="Q66" s="92"/>
    </row>
    <row r="67" s="9" customFormat="1" ht="34" customHeight="1" spans="1:17">
      <c r="A67" s="25">
        <v>10</v>
      </c>
      <c r="B67" s="90" t="s">
        <v>174</v>
      </c>
      <c r="C67" s="91"/>
      <c r="D67" s="91"/>
      <c r="E67" s="25" t="s">
        <v>173</v>
      </c>
      <c r="F67" s="25"/>
      <c r="G67" s="25"/>
      <c r="H67" s="25"/>
      <c r="I67" s="25"/>
      <c r="J67" s="47"/>
      <c r="K67" s="25"/>
      <c r="L67" s="25"/>
      <c r="M67" s="25"/>
      <c r="N67" s="25"/>
      <c r="O67" s="47"/>
      <c r="P67" s="74"/>
      <c r="Q67" s="92"/>
    </row>
    <row r="68" s="2" customFormat="1" ht="34" customHeight="1" spans="1:17">
      <c r="A68" s="25">
        <v>11</v>
      </c>
      <c r="B68" s="90" t="s">
        <v>175</v>
      </c>
      <c r="C68" s="91"/>
      <c r="D68" s="91"/>
      <c r="E68" s="25" t="s">
        <v>173</v>
      </c>
      <c r="F68" s="25"/>
      <c r="G68" s="25"/>
      <c r="H68" s="25"/>
      <c r="I68" s="25"/>
      <c r="J68" s="47"/>
      <c r="K68" s="25"/>
      <c r="L68" s="25"/>
      <c r="M68" s="25"/>
      <c r="N68" s="25"/>
      <c r="O68" s="47"/>
      <c r="P68" s="74"/>
      <c r="Q68" s="83"/>
    </row>
    <row r="69" ht="186" customHeight="1" spans="1:16">
      <c r="A69" s="40" t="s">
        <v>176</v>
      </c>
      <c r="B69" s="46"/>
      <c r="C69" s="46"/>
      <c r="D69" s="46"/>
      <c r="E69" s="46"/>
      <c r="F69" s="46"/>
      <c r="G69" s="46"/>
      <c r="H69" s="46"/>
      <c r="I69" s="46"/>
      <c r="J69" s="73"/>
      <c r="K69" s="46"/>
      <c r="L69" s="46"/>
      <c r="M69" s="46"/>
      <c r="N69" s="46"/>
      <c r="O69" s="47"/>
      <c r="P69" s="46"/>
    </row>
    <row r="70" ht="39" customHeight="1"/>
    <row r="71" ht="39" customHeight="1"/>
    <row r="72" ht="39" customHeight="1"/>
    <row r="73" ht="39" customHeight="1"/>
    <row r="74" ht="39" customHeight="1"/>
    <row r="75" ht="39" customHeight="1"/>
    <row r="76" ht="39" customHeight="1"/>
    <row r="77" ht="39" customHeight="1"/>
    <row r="78" ht="39" customHeight="1"/>
    <row r="79" ht="39" customHeight="1"/>
    <row r="80" ht="39" customHeight="1"/>
    <row r="81" ht="39" customHeight="1"/>
    <row r="82" ht="39" customHeight="1"/>
  </sheetData>
  <mergeCells count="26">
    <mergeCell ref="A1:P1"/>
    <mergeCell ref="A2:E2"/>
    <mergeCell ref="B66:D66"/>
    <mergeCell ref="B67:D67"/>
    <mergeCell ref="B68:D68"/>
    <mergeCell ref="A69:P69"/>
    <mergeCell ref="A3:A4"/>
    <mergeCell ref="B3:B4"/>
    <mergeCell ref="C3:C4"/>
    <mergeCell ref="C9:C15"/>
    <mergeCell ref="C19:C24"/>
    <mergeCell ref="D3:D4"/>
    <mergeCell ref="D9:D15"/>
    <mergeCell ref="D19:D24"/>
    <mergeCell ref="E3:E4"/>
    <mergeCell ref="F3:F4"/>
    <mergeCell ref="G3:G4"/>
    <mergeCell ref="H3:H4"/>
    <mergeCell ref="I3:I4"/>
    <mergeCell ref="J3:J4"/>
    <mergeCell ref="K3:K4"/>
    <mergeCell ref="L3:L4"/>
    <mergeCell ref="M3:M4"/>
    <mergeCell ref="N3:N4"/>
    <mergeCell ref="O3:O4"/>
    <mergeCell ref="P3:P4"/>
  </mergeCells>
  <printOptions horizontalCentered="1"/>
  <pageMargins left="0.314583333333333" right="0.314583333333333" top="0.590277777777778" bottom="0.590277777777778" header="0.196527777777778" footer="0.393055555555556"/>
  <pageSetup paperSize="9" scale="49" orientation="landscape" horizontalDpi="600"/>
  <headerFooter>
    <oddFooter>&amp;C第 &amp;P 页，共 &amp;N 页</oddFooter>
  </headerFooter>
  <rowBreaks count="2" manualBreakCount="2">
    <brk id="19" max="15" man="1"/>
    <brk id="40" max="15" man="1"/>
  </rowBreaks>
  <colBreaks count="1" manualBreakCount="1">
    <brk id="16" max="68"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outlinePr summaryBelow="0"/>
    <pageSetUpPr fitToPage="1"/>
  </sheetPr>
  <dimension ref="A1:N84"/>
  <sheetViews>
    <sheetView showGridLines="0" view="pageBreakPreview" zoomScale="85" zoomScaleNormal="85" workbookViewId="0">
      <pane ySplit="4" topLeftCell="A32" activePane="bottomLeft" state="frozen"/>
      <selection/>
      <selection pane="bottomLeft" activeCell="H35" sqref="H35"/>
    </sheetView>
  </sheetViews>
  <sheetFormatPr defaultColWidth="9" defaultRowHeight="11.25"/>
  <cols>
    <col min="1" max="1" width="8.44761904761905" style="3" customWidth="1"/>
    <col min="2" max="2" width="28.1428571428571" style="10" customWidth="1"/>
    <col min="3" max="3" width="49.2857142857143" style="11" customWidth="1"/>
    <col min="4" max="4" width="25.2095238095238" style="10" customWidth="1"/>
    <col min="5" max="5" width="11" style="10" customWidth="1"/>
    <col min="6" max="7" width="17.1428571428571" style="12" customWidth="1"/>
    <col min="8" max="8" width="15.3047619047619" style="12" customWidth="1"/>
    <col min="9" max="10" width="11" style="10" customWidth="1"/>
    <col min="11" max="11" width="14.1142857142857" style="10" customWidth="1"/>
    <col min="12" max="12" width="12" style="10" customWidth="1"/>
    <col min="13" max="13" width="14.8571428571429" style="12" customWidth="1"/>
    <col min="14" max="14" width="25.2857142857143" style="11" customWidth="1"/>
    <col min="15" max="16384" width="9" style="1"/>
  </cols>
  <sheetData>
    <row r="1" s="1" customFormat="1" ht="33" customHeight="1" spans="1:14">
      <c r="A1" s="13" t="s">
        <v>177</v>
      </c>
      <c r="B1" s="13"/>
      <c r="C1" s="14"/>
      <c r="D1" s="13"/>
      <c r="E1" s="13"/>
      <c r="F1" s="15"/>
      <c r="G1" s="15"/>
      <c r="H1" s="15"/>
      <c r="I1" s="13"/>
      <c r="J1" s="13"/>
      <c r="K1" s="13"/>
      <c r="L1" s="13"/>
      <c r="M1" s="15"/>
      <c r="N1" s="14"/>
    </row>
    <row r="2" s="2" customFormat="1" ht="34" customHeight="1" spans="1:14">
      <c r="A2" s="16" t="s">
        <v>178</v>
      </c>
      <c r="B2" s="17"/>
      <c r="C2" s="16"/>
      <c r="D2" s="16"/>
      <c r="E2" s="16"/>
      <c r="F2" s="18"/>
      <c r="G2" s="18"/>
      <c r="H2" s="18"/>
      <c r="I2" s="16"/>
      <c r="J2" s="16"/>
      <c r="K2" s="16"/>
      <c r="L2" s="16"/>
      <c r="M2" s="52"/>
      <c r="N2" s="53"/>
    </row>
    <row r="3" s="3" customFormat="1" ht="46" customHeight="1" spans="1:14">
      <c r="A3" s="19" t="s">
        <v>1</v>
      </c>
      <c r="B3" s="19" t="s">
        <v>2</v>
      </c>
      <c r="C3" s="19" t="s">
        <v>19</v>
      </c>
      <c r="D3" s="19" t="s">
        <v>20</v>
      </c>
      <c r="E3" s="19" t="s">
        <v>21</v>
      </c>
      <c r="F3" s="20" t="s">
        <v>179</v>
      </c>
      <c r="G3" s="20" t="s">
        <v>180</v>
      </c>
      <c r="H3" s="21" t="s">
        <v>26</v>
      </c>
      <c r="I3" s="54" t="s">
        <v>27</v>
      </c>
      <c r="J3" s="54" t="s">
        <v>28</v>
      </c>
      <c r="K3" s="54" t="s">
        <v>29</v>
      </c>
      <c r="L3" s="21" t="s">
        <v>181</v>
      </c>
      <c r="M3" s="21" t="s">
        <v>31</v>
      </c>
      <c r="N3" s="55" t="s">
        <v>8</v>
      </c>
    </row>
    <row r="4" s="3" customFormat="1" ht="46" customHeight="1" spans="1:14">
      <c r="A4" s="22"/>
      <c r="B4" s="22"/>
      <c r="C4" s="22"/>
      <c r="D4" s="22"/>
      <c r="E4" s="22"/>
      <c r="F4" s="23"/>
      <c r="G4" s="23"/>
      <c r="H4" s="24"/>
      <c r="I4" s="56"/>
      <c r="J4" s="56"/>
      <c r="K4" s="56"/>
      <c r="L4" s="24"/>
      <c r="M4" s="24"/>
      <c r="N4" s="57"/>
    </row>
    <row r="5" s="4" customFormat="1" ht="33" customHeight="1" spans="1:14">
      <c r="A5" s="25">
        <v>1</v>
      </c>
      <c r="B5" s="25" t="s">
        <v>32</v>
      </c>
      <c r="C5" s="26"/>
      <c r="D5" s="27"/>
      <c r="E5" s="27"/>
      <c r="F5" s="28"/>
      <c r="G5" s="28"/>
      <c r="H5" s="28"/>
      <c r="I5" s="58"/>
      <c r="J5" s="58"/>
      <c r="K5" s="58"/>
      <c r="L5" s="58"/>
      <c r="M5" s="32"/>
      <c r="N5" s="26"/>
    </row>
    <row r="6" s="4" customFormat="1" ht="33" customHeight="1" outlineLevel="1" spans="1:14">
      <c r="A6" s="25">
        <v>1.1</v>
      </c>
      <c r="B6" s="25" t="s">
        <v>182</v>
      </c>
      <c r="C6" s="26"/>
      <c r="D6" s="27"/>
      <c r="E6" s="27"/>
      <c r="F6" s="28"/>
      <c r="G6" s="28"/>
      <c r="H6" s="28"/>
      <c r="I6" s="58"/>
      <c r="J6" s="58"/>
      <c r="K6" s="58"/>
      <c r="L6" s="58"/>
      <c r="M6" s="32"/>
      <c r="N6" s="26"/>
    </row>
    <row r="7" s="1" customFormat="1" ht="282" customHeight="1" outlineLevel="2" spans="1:14">
      <c r="A7" s="29" t="s">
        <v>33</v>
      </c>
      <c r="B7" s="27" t="s">
        <v>183</v>
      </c>
      <c r="C7" s="30" t="s">
        <v>184</v>
      </c>
      <c r="D7" s="27" t="s">
        <v>36</v>
      </c>
      <c r="E7" s="27" t="s">
        <v>37</v>
      </c>
      <c r="F7" s="28">
        <f>128.3035+8.5734+447.97+3.3+0.6+0.729+1.1+868.4363+6.17+1225.02+147.47+917.02+313.3+8.8+1.11+1.75+12.64</f>
        <v>4092.2922</v>
      </c>
      <c r="G7" s="28">
        <v>0</v>
      </c>
      <c r="H7" s="28">
        <v>4092.2922</v>
      </c>
      <c r="I7" s="58"/>
      <c r="J7" s="58" t="s">
        <v>38</v>
      </c>
      <c r="K7" s="58"/>
      <c r="L7" s="28"/>
      <c r="M7" s="32"/>
      <c r="N7" s="31"/>
    </row>
    <row r="8" s="1" customFormat="1" ht="211" customHeight="1" outlineLevel="2" spans="1:14">
      <c r="A8" s="29" t="s">
        <v>39</v>
      </c>
      <c r="B8" s="27" t="s">
        <v>185</v>
      </c>
      <c r="C8" s="31" t="s">
        <v>186</v>
      </c>
      <c r="D8" s="27" t="s">
        <v>187</v>
      </c>
      <c r="E8" s="27" t="s">
        <v>63</v>
      </c>
      <c r="F8" s="32"/>
      <c r="G8" s="28"/>
      <c r="H8" s="28">
        <v>25.56</v>
      </c>
      <c r="I8" s="58"/>
      <c r="J8" s="58" t="s">
        <v>38</v>
      </c>
      <c r="K8" s="27"/>
      <c r="L8" s="28"/>
      <c r="M8" s="32"/>
      <c r="N8" s="31" t="s">
        <v>188</v>
      </c>
    </row>
    <row r="9" s="1" customFormat="1" ht="217" customHeight="1" outlineLevel="2" spans="1:14">
      <c r="A9" s="29" t="s">
        <v>189</v>
      </c>
      <c r="B9" s="27" t="s">
        <v>190</v>
      </c>
      <c r="C9" s="30" t="s">
        <v>191</v>
      </c>
      <c r="D9" s="27" t="s">
        <v>192</v>
      </c>
      <c r="E9" s="27" t="s">
        <v>63</v>
      </c>
      <c r="F9" s="32"/>
      <c r="G9" s="28">
        <v>20160.75</v>
      </c>
      <c r="H9" s="28">
        <v>20160.75</v>
      </c>
      <c r="I9" s="58"/>
      <c r="J9" s="58" t="s">
        <v>38</v>
      </c>
      <c r="K9" s="27"/>
      <c r="L9" s="27"/>
      <c r="M9" s="32"/>
      <c r="N9" s="30"/>
    </row>
    <row r="10" s="1" customFormat="1" ht="43" customHeight="1" outlineLevel="2" spans="1:14">
      <c r="A10" s="29" t="s">
        <v>193</v>
      </c>
      <c r="B10" s="27" t="s">
        <v>40</v>
      </c>
      <c r="C10" s="30" t="s">
        <v>41</v>
      </c>
      <c r="D10" s="27" t="s">
        <v>42</v>
      </c>
      <c r="E10" s="27" t="s">
        <v>43</v>
      </c>
      <c r="F10" s="32">
        <v>253</v>
      </c>
      <c r="G10" s="28">
        <v>0</v>
      </c>
      <c r="H10" s="28">
        <v>253</v>
      </c>
      <c r="I10" s="58"/>
      <c r="J10" s="58" t="s">
        <v>38</v>
      </c>
      <c r="K10" s="58"/>
      <c r="L10" s="58"/>
      <c r="M10" s="32"/>
      <c r="N10" s="30"/>
    </row>
    <row r="11" s="5" customFormat="1" ht="40" customHeight="1" spans="1:14">
      <c r="A11" s="33">
        <v>2</v>
      </c>
      <c r="B11" s="33" t="s">
        <v>44</v>
      </c>
      <c r="C11" s="30"/>
      <c r="D11" s="27"/>
      <c r="E11" s="27"/>
      <c r="F11" s="32"/>
      <c r="G11" s="28"/>
      <c r="H11" s="28"/>
      <c r="I11" s="58"/>
      <c r="J11" s="58"/>
      <c r="K11" s="58"/>
      <c r="L11" s="58"/>
      <c r="M11" s="28"/>
      <c r="N11" s="51"/>
    </row>
    <row r="12" s="5" customFormat="1" ht="32" customHeight="1" outlineLevel="1" spans="1:14">
      <c r="A12" s="27">
        <v>2.1</v>
      </c>
      <c r="B12" s="27" t="s">
        <v>45</v>
      </c>
      <c r="C12" s="34" t="s">
        <v>46</v>
      </c>
      <c r="D12" s="29" t="s">
        <v>47</v>
      </c>
      <c r="E12" s="27"/>
      <c r="F12" s="32"/>
      <c r="G12" s="28"/>
      <c r="H12" s="28"/>
      <c r="I12" s="58"/>
      <c r="J12" s="58"/>
      <c r="K12" s="58"/>
      <c r="L12" s="58"/>
      <c r="M12" s="28"/>
      <c r="N12" s="51"/>
    </row>
    <row r="13" s="5" customFormat="1" ht="36" customHeight="1" outlineLevel="2" spans="1:14">
      <c r="A13" s="27" t="s">
        <v>48</v>
      </c>
      <c r="B13" s="27" t="s">
        <v>194</v>
      </c>
      <c r="C13" s="35"/>
      <c r="D13" s="36"/>
      <c r="E13" s="27" t="s">
        <v>37</v>
      </c>
      <c r="F13" s="32"/>
      <c r="G13" s="28">
        <v>0</v>
      </c>
      <c r="H13" s="28">
        <v>0</v>
      </c>
      <c r="I13" s="58"/>
      <c r="J13" s="58" t="s">
        <v>38</v>
      </c>
      <c r="K13" s="58"/>
      <c r="L13" s="58"/>
      <c r="M13" s="28"/>
      <c r="N13" s="51"/>
    </row>
    <row r="14" s="5" customFormat="1" ht="32" customHeight="1" outlineLevel="2" spans="1:14">
      <c r="A14" s="27" t="s">
        <v>50</v>
      </c>
      <c r="B14" s="27" t="s">
        <v>195</v>
      </c>
      <c r="C14" s="35"/>
      <c r="D14" s="36"/>
      <c r="E14" s="27" t="s">
        <v>37</v>
      </c>
      <c r="F14" s="32"/>
      <c r="G14" s="28">
        <v>0</v>
      </c>
      <c r="H14" s="28">
        <v>0</v>
      </c>
      <c r="I14" s="58"/>
      <c r="J14" s="58" t="s">
        <v>38</v>
      </c>
      <c r="K14" s="58"/>
      <c r="L14" s="58"/>
      <c r="M14" s="28"/>
      <c r="N14" s="51"/>
    </row>
    <row r="15" s="5" customFormat="1" ht="32" customHeight="1" outlineLevel="2" spans="1:14">
      <c r="A15" s="27" t="s">
        <v>52</v>
      </c>
      <c r="B15" s="27" t="s">
        <v>196</v>
      </c>
      <c r="C15" s="35"/>
      <c r="D15" s="36"/>
      <c r="E15" s="27" t="s">
        <v>37</v>
      </c>
      <c r="F15" s="32"/>
      <c r="G15" s="28">
        <v>0</v>
      </c>
      <c r="H15" s="28">
        <v>0</v>
      </c>
      <c r="I15" s="58"/>
      <c r="J15" s="58" t="s">
        <v>38</v>
      </c>
      <c r="K15" s="58"/>
      <c r="L15" s="58"/>
      <c r="M15" s="28"/>
      <c r="N15" s="51"/>
    </row>
    <row r="16" s="5" customFormat="1" ht="35" customHeight="1" outlineLevel="2" spans="1:14">
      <c r="A16" s="27" t="s">
        <v>54</v>
      </c>
      <c r="B16" s="27" t="s">
        <v>197</v>
      </c>
      <c r="C16" s="37"/>
      <c r="D16" s="38"/>
      <c r="E16" s="27" t="s">
        <v>37</v>
      </c>
      <c r="F16" s="32">
        <v>262.03</v>
      </c>
      <c r="G16" s="28">
        <v>0</v>
      </c>
      <c r="H16" s="28">
        <v>262.03</v>
      </c>
      <c r="I16" s="58"/>
      <c r="J16" s="58" t="s">
        <v>38</v>
      </c>
      <c r="K16" s="58"/>
      <c r="L16" s="58"/>
      <c r="M16" s="28"/>
      <c r="N16" s="51"/>
    </row>
    <row r="17" s="5" customFormat="1" ht="60" customHeight="1" outlineLevel="2" spans="1:14">
      <c r="A17" s="27" t="s">
        <v>56</v>
      </c>
      <c r="B17" s="27" t="s">
        <v>61</v>
      </c>
      <c r="C17" s="30" t="s">
        <v>62</v>
      </c>
      <c r="D17" s="27" t="s">
        <v>47</v>
      </c>
      <c r="E17" s="27" t="s">
        <v>63</v>
      </c>
      <c r="F17" s="32">
        <f>910.77+90.49</f>
        <v>1001.26</v>
      </c>
      <c r="G17" s="28">
        <v>0</v>
      </c>
      <c r="H17" s="28">
        <v>1001.26</v>
      </c>
      <c r="I17" s="58"/>
      <c r="J17" s="58" t="s">
        <v>38</v>
      </c>
      <c r="K17" s="58"/>
      <c r="L17" s="58"/>
      <c r="M17" s="28"/>
      <c r="N17" s="51"/>
    </row>
    <row r="18" s="5" customFormat="1" ht="85" customHeight="1" outlineLevel="1" spans="1:14">
      <c r="A18" s="27">
        <v>2.2</v>
      </c>
      <c r="B18" s="30" t="s">
        <v>198</v>
      </c>
      <c r="C18" s="39" t="s">
        <v>65</v>
      </c>
      <c r="D18" s="27" t="s">
        <v>66</v>
      </c>
      <c r="E18" s="27" t="s">
        <v>63</v>
      </c>
      <c r="F18" s="32">
        <v>2971.86</v>
      </c>
      <c r="G18" s="28">
        <v>0</v>
      </c>
      <c r="H18" s="28">
        <v>2971.86</v>
      </c>
      <c r="I18" s="58"/>
      <c r="J18" s="58" t="s">
        <v>38</v>
      </c>
      <c r="K18" s="58"/>
      <c r="L18" s="58"/>
      <c r="M18" s="28"/>
      <c r="N18" s="27" t="s">
        <v>199</v>
      </c>
    </row>
    <row r="19" s="5" customFormat="1" ht="42" customHeight="1" outlineLevel="1" spans="1:14">
      <c r="A19" s="27">
        <v>2.3</v>
      </c>
      <c r="B19" s="27" t="s">
        <v>69</v>
      </c>
      <c r="C19" s="34" t="s">
        <v>200</v>
      </c>
      <c r="D19" s="29" t="s">
        <v>47</v>
      </c>
      <c r="E19" s="27"/>
      <c r="F19" s="32"/>
      <c r="G19" s="28"/>
      <c r="H19" s="28"/>
      <c r="I19" s="27"/>
      <c r="J19" s="27"/>
      <c r="K19" s="27"/>
      <c r="L19" s="27"/>
      <c r="M19" s="32"/>
      <c r="N19" s="51"/>
    </row>
    <row r="20" s="1" customFormat="1" ht="62" customHeight="1" outlineLevel="2" spans="1:14">
      <c r="A20" s="27" t="s">
        <v>201</v>
      </c>
      <c r="B20" s="27" t="s">
        <v>72</v>
      </c>
      <c r="C20" s="35"/>
      <c r="D20" s="36"/>
      <c r="E20" s="27" t="s">
        <v>37</v>
      </c>
      <c r="F20" s="32">
        <v>1.61</v>
      </c>
      <c r="G20" s="28">
        <v>128.15</v>
      </c>
      <c r="H20" s="28">
        <v>129.76</v>
      </c>
      <c r="I20" s="27"/>
      <c r="J20" s="27" t="s">
        <v>38</v>
      </c>
      <c r="K20" s="27"/>
      <c r="L20" s="32"/>
      <c r="M20" s="32"/>
      <c r="N20" s="51"/>
    </row>
    <row r="21" s="1" customFormat="1" ht="62" customHeight="1" outlineLevel="2" spans="1:14">
      <c r="A21" s="27" t="s">
        <v>202</v>
      </c>
      <c r="B21" s="27" t="s">
        <v>74</v>
      </c>
      <c r="C21" s="35"/>
      <c r="D21" s="36"/>
      <c r="E21" s="27" t="s">
        <v>37</v>
      </c>
      <c r="F21" s="32">
        <v>62.87</v>
      </c>
      <c r="G21" s="28">
        <v>670.14</v>
      </c>
      <c r="H21" s="28">
        <v>733.01</v>
      </c>
      <c r="I21" s="27"/>
      <c r="J21" s="27" t="s">
        <v>38</v>
      </c>
      <c r="K21" s="27"/>
      <c r="L21" s="32"/>
      <c r="M21" s="32"/>
      <c r="N21" s="51"/>
    </row>
    <row r="22" s="1" customFormat="1" ht="62" customHeight="1" outlineLevel="2" spans="1:14">
      <c r="A22" s="27" t="s">
        <v>203</v>
      </c>
      <c r="B22" s="27" t="s">
        <v>79</v>
      </c>
      <c r="C22" s="35"/>
      <c r="D22" s="36"/>
      <c r="E22" s="27" t="s">
        <v>37</v>
      </c>
      <c r="F22" s="32"/>
      <c r="G22" s="28">
        <v>0</v>
      </c>
      <c r="H22" s="28">
        <v>0</v>
      </c>
      <c r="I22" s="27"/>
      <c r="J22" s="27" t="s">
        <v>38</v>
      </c>
      <c r="K22" s="27"/>
      <c r="L22" s="27"/>
      <c r="M22" s="32"/>
      <c r="N22" s="51"/>
    </row>
    <row r="23" s="1" customFormat="1" ht="62" customHeight="1" outlineLevel="2" spans="1:14">
      <c r="A23" s="27" t="s">
        <v>204</v>
      </c>
      <c r="B23" s="27" t="s">
        <v>205</v>
      </c>
      <c r="C23" s="35"/>
      <c r="D23" s="36"/>
      <c r="E23" s="27" t="s">
        <v>37</v>
      </c>
      <c r="F23" s="32"/>
      <c r="G23" s="28">
        <v>0</v>
      </c>
      <c r="H23" s="28">
        <v>0</v>
      </c>
      <c r="I23" s="27"/>
      <c r="J23" s="27" t="s">
        <v>38</v>
      </c>
      <c r="K23" s="27"/>
      <c r="L23" s="27"/>
      <c r="M23" s="32"/>
      <c r="N23" s="59"/>
    </row>
    <row r="24" s="1" customFormat="1" ht="62" customHeight="1" outlineLevel="2" spans="1:14">
      <c r="A24" s="27" t="s">
        <v>206</v>
      </c>
      <c r="B24" s="27" t="s">
        <v>81</v>
      </c>
      <c r="C24" s="35"/>
      <c r="D24" s="36"/>
      <c r="E24" s="27" t="s">
        <v>37</v>
      </c>
      <c r="F24" s="32"/>
      <c r="G24" s="28">
        <v>0</v>
      </c>
      <c r="H24" s="28">
        <v>0</v>
      </c>
      <c r="I24" s="27"/>
      <c r="J24" s="27" t="s">
        <v>38</v>
      </c>
      <c r="K24" s="27"/>
      <c r="L24" s="27"/>
      <c r="M24" s="32"/>
      <c r="N24" s="59"/>
    </row>
    <row r="25" s="5" customFormat="1" ht="26" customHeight="1" spans="1:14">
      <c r="A25" s="33">
        <v>3</v>
      </c>
      <c r="B25" s="33" t="s">
        <v>82</v>
      </c>
      <c r="C25" s="40"/>
      <c r="D25" s="33"/>
      <c r="E25" s="33"/>
      <c r="F25" s="41"/>
      <c r="G25" s="28"/>
      <c r="H25" s="28"/>
      <c r="I25" s="60"/>
      <c r="J25" s="60"/>
      <c r="K25" s="60"/>
      <c r="L25" s="33"/>
      <c r="M25" s="41"/>
      <c r="N25" s="61"/>
    </row>
    <row r="26" s="1" customFormat="1" ht="139" customHeight="1" outlineLevel="1" spans="1:14">
      <c r="A26" s="27">
        <v>3.1</v>
      </c>
      <c r="B26" s="27" t="s">
        <v>207</v>
      </c>
      <c r="C26" s="30" t="s">
        <v>208</v>
      </c>
      <c r="D26" s="27" t="s">
        <v>47</v>
      </c>
      <c r="E26" s="27" t="s">
        <v>63</v>
      </c>
      <c r="F26" s="32">
        <f>49.91+1999.12+209.21</f>
        <v>2258.24</v>
      </c>
      <c r="G26" s="28">
        <v>9734.87</v>
      </c>
      <c r="H26" s="28">
        <v>11993.11</v>
      </c>
      <c r="I26" s="27"/>
      <c r="J26" s="27" t="s">
        <v>38</v>
      </c>
      <c r="K26" s="27"/>
      <c r="L26" s="32"/>
      <c r="M26" s="32"/>
      <c r="N26" s="59"/>
    </row>
    <row r="27" s="1" customFormat="1" ht="132" customHeight="1" outlineLevel="1" spans="1:14">
      <c r="A27" s="29">
        <v>3.2</v>
      </c>
      <c r="B27" s="27" t="s">
        <v>209</v>
      </c>
      <c r="C27" s="30" t="s">
        <v>210</v>
      </c>
      <c r="D27" s="27" t="s">
        <v>47</v>
      </c>
      <c r="E27" s="27" t="s">
        <v>63</v>
      </c>
      <c r="F27" s="32"/>
      <c r="G27" s="28">
        <v>10748.44</v>
      </c>
      <c r="H27" s="28">
        <v>10748.44</v>
      </c>
      <c r="I27" s="27"/>
      <c r="J27" s="27" t="s">
        <v>38</v>
      </c>
      <c r="K27" s="27"/>
      <c r="L27" s="32"/>
      <c r="M27" s="32"/>
      <c r="N27" s="51" t="s">
        <v>211</v>
      </c>
    </row>
    <row r="28" s="1" customFormat="1" ht="132" customHeight="1" outlineLevel="1" spans="1:14">
      <c r="A28" s="27">
        <v>3.3</v>
      </c>
      <c r="B28" s="27" t="s">
        <v>212</v>
      </c>
      <c r="C28" s="30" t="s">
        <v>213</v>
      </c>
      <c r="D28" s="27" t="s">
        <v>47</v>
      </c>
      <c r="E28" s="27" t="s">
        <v>63</v>
      </c>
      <c r="F28" s="32"/>
      <c r="G28" s="28">
        <v>1854.05</v>
      </c>
      <c r="H28" s="28">
        <v>1854.05</v>
      </c>
      <c r="I28" s="27"/>
      <c r="J28" s="27" t="s">
        <v>38</v>
      </c>
      <c r="K28" s="27"/>
      <c r="L28" s="32"/>
      <c r="M28" s="32"/>
      <c r="N28" s="51" t="s">
        <v>214</v>
      </c>
    </row>
    <row r="29" s="1" customFormat="1" ht="94" customHeight="1" outlineLevel="1" spans="1:14">
      <c r="A29" s="29">
        <v>3.4</v>
      </c>
      <c r="B29" s="27" t="s">
        <v>215</v>
      </c>
      <c r="C29" s="30" t="s">
        <v>216</v>
      </c>
      <c r="D29" s="27" t="s">
        <v>47</v>
      </c>
      <c r="E29" s="27" t="s">
        <v>63</v>
      </c>
      <c r="F29" s="32"/>
      <c r="G29" s="28">
        <v>3320.755</v>
      </c>
      <c r="H29" s="28">
        <v>3320.755</v>
      </c>
      <c r="I29" s="27"/>
      <c r="J29" s="27" t="s">
        <v>38</v>
      </c>
      <c r="K29" s="27"/>
      <c r="L29" s="32"/>
      <c r="M29" s="32"/>
      <c r="N29" s="27"/>
    </row>
    <row r="30" s="5" customFormat="1" ht="104" customHeight="1" outlineLevel="1" spans="1:14">
      <c r="A30" s="29">
        <v>3.5</v>
      </c>
      <c r="B30" s="27" t="s">
        <v>94</v>
      </c>
      <c r="C30" s="30" t="s">
        <v>217</v>
      </c>
      <c r="D30" s="27" t="s">
        <v>47</v>
      </c>
      <c r="E30" s="27" t="s">
        <v>63</v>
      </c>
      <c r="F30" s="32"/>
      <c r="G30" s="28">
        <v>15924.45</v>
      </c>
      <c r="H30" s="28">
        <v>15924.45</v>
      </c>
      <c r="I30" s="62"/>
      <c r="J30" s="63" t="s">
        <v>38</v>
      </c>
      <c r="K30" s="62"/>
      <c r="L30" s="62"/>
      <c r="M30" s="62"/>
      <c r="N30" s="62"/>
    </row>
    <row r="31" s="5" customFormat="1" ht="102" customHeight="1" outlineLevel="1" spans="1:14">
      <c r="A31" s="27">
        <v>3.6</v>
      </c>
      <c r="B31" s="27" t="s">
        <v>218</v>
      </c>
      <c r="C31" s="30" t="s">
        <v>99</v>
      </c>
      <c r="D31" s="27" t="s">
        <v>47</v>
      </c>
      <c r="E31" s="27" t="s">
        <v>63</v>
      </c>
      <c r="F31" s="32">
        <v>1003.49</v>
      </c>
      <c r="G31" s="28">
        <v>0</v>
      </c>
      <c r="H31" s="28">
        <v>1003.49</v>
      </c>
      <c r="I31" s="58"/>
      <c r="J31" s="58" t="s">
        <v>38</v>
      </c>
      <c r="K31" s="58"/>
      <c r="L31" s="58"/>
      <c r="M31" s="32"/>
      <c r="N31" s="27" t="s">
        <v>219</v>
      </c>
    </row>
    <row r="32" s="1" customFormat="1" ht="107" customHeight="1" outlineLevel="1" spans="1:14">
      <c r="A32" s="29">
        <v>3.7</v>
      </c>
      <c r="B32" s="27" t="s">
        <v>220</v>
      </c>
      <c r="C32" s="30" t="s">
        <v>92</v>
      </c>
      <c r="D32" s="27" t="s">
        <v>47</v>
      </c>
      <c r="E32" s="27"/>
      <c r="F32" s="32">
        <v>160.39</v>
      </c>
      <c r="G32" s="28">
        <v>0</v>
      </c>
      <c r="H32" s="28">
        <v>160.39</v>
      </c>
      <c r="I32" s="27"/>
      <c r="J32" s="27" t="s">
        <v>38</v>
      </c>
      <c r="K32" s="27"/>
      <c r="L32" s="27"/>
      <c r="M32" s="32"/>
      <c r="N32" s="32"/>
    </row>
    <row r="33" s="5" customFormat="1" ht="102" customHeight="1" outlineLevel="1" spans="1:14">
      <c r="A33" s="27">
        <v>3.8</v>
      </c>
      <c r="B33" s="27" t="s">
        <v>221</v>
      </c>
      <c r="C33" s="30" t="s">
        <v>222</v>
      </c>
      <c r="D33" s="27" t="s">
        <v>47</v>
      </c>
      <c r="E33" s="27" t="s">
        <v>63</v>
      </c>
      <c r="F33" s="32">
        <v>472.41</v>
      </c>
      <c r="G33" s="28">
        <v>337.73</v>
      </c>
      <c r="H33" s="28">
        <v>810.14</v>
      </c>
      <c r="I33" s="58"/>
      <c r="J33" s="58"/>
      <c r="K33" s="58"/>
      <c r="L33" s="58"/>
      <c r="M33" s="32"/>
      <c r="N33" s="59"/>
    </row>
    <row r="34" s="5" customFormat="1" ht="34" customHeight="1" spans="1:14">
      <c r="A34" s="33">
        <v>4</v>
      </c>
      <c r="B34" s="33" t="s">
        <v>100</v>
      </c>
      <c r="C34" s="30"/>
      <c r="D34" s="27"/>
      <c r="E34" s="27"/>
      <c r="F34" s="32"/>
      <c r="G34" s="28"/>
      <c r="H34" s="28"/>
      <c r="I34" s="58"/>
      <c r="J34" s="58"/>
      <c r="K34" s="58"/>
      <c r="L34" s="58"/>
      <c r="M34" s="32"/>
      <c r="N34" s="59"/>
    </row>
    <row r="35" s="5" customFormat="1" ht="90" customHeight="1" outlineLevel="1" spans="1:14">
      <c r="A35" s="27">
        <v>4.1</v>
      </c>
      <c r="B35" s="27" t="s">
        <v>223</v>
      </c>
      <c r="C35" s="30" t="s">
        <v>224</v>
      </c>
      <c r="D35" s="29" t="s">
        <v>47</v>
      </c>
      <c r="E35" s="27" t="s">
        <v>63</v>
      </c>
      <c r="F35" s="32"/>
      <c r="G35" s="28">
        <f>9046.268+168.39</f>
        <v>9214.658</v>
      </c>
      <c r="H35" s="42">
        <f t="shared" ref="H35:H42" si="0">SUM(F35:G35)</f>
        <v>9214.658</v>
      </c>
      <c r="I35" s="27"/>
      <c r="J35" s="27" t="s">
        <v>38</v>
      </c>
      <c r="K35" s="27"/>
      <c r="L35" s="32"/>
      <c r="M35" s="32"/>
      <c r="N35" s="59"/>
    </row>
    <row r="36" s="5" customFormat="1" ht="110" customHeight="1" outlineLevel="1" spans="1:14">
      <c r="A36" s="27">
        <v>4.2</v>
      </c>
      <c r="B36" s="27" t="s">
        <v>225</v>
      </c>
      <c r="C36" s="30" t="s">
        <v>226</v>
      </c>
      <c r="D36" s="27" t="s">
        <v>47</v>
      </c>
      <c r="E36" s="27" t="s">
        <v>63</v>
      </c>
      <c r="F36" s="32">
        <f>425.77+67.34</f>
        <v>493.11</v>
      </c>
      <c r="G36" s="28">
        <v>3942.4933</v>
      </c>
      <c r="H36" s="43">
        <f t="shared" si="0"/>
        <v>4435.6033</v>
      </c>
      <c r="I36" s="27"/>
      <c r="J36" s="27" t="s">
        <v>38</v>
      </c>
      <c r="K36" s="27"/>
      <c r="L36" s="28"/>
      <c r="M36" s="32"/>
      <c r="N36" s="34"/>
    </row>
    <row r="37" s="5" customFormat="1" ht="90" customHeight="1" outlineLevel="1" spans="1:14">
      <c r="A37" s="27">
        <v>4.3</v>
      </c>
      <c r="B37" s="27" t="s">
        <v>105</v>
      </c>
      <c r="C37" s="30" t="s">
        <v>106</v>
      </c>
      <c r="D37" s="27" t="s">
        <v>47</v>
      </c>
      <c r="E37" s="27" t="s">
        <v>63</v>
      </c>
      <c r="F37" s="32">
        <v>14.057</v>
      </c>
      <c r="G37" s="28">
        <v>344.1065</v>
      </c>
      <c r="H37" s="43">
        <f t="shared" si="0"/>
        <v>358.1635</v>
      </c>
      <c r="I37" s="27"/>
      <c r="J37" s="27" t="s">
        <v>38</v>
      </c>
      <c r="K37" s="27"/>
      <c r="L37" s="32"/>
      <c r="M37" s="32"/>
      <c r="N37" s="59" t="s">
        <v>227</v>
      </c>
    </row>
    <row r="38" s="5" customFormat="1" ht="93" customHeight="1" outlineLevel="1" spans="1:14">
      <c r="A38" s="27">
        <v>4.4</v>
      </c>
      <c r="B38" s="27" t="s">
        <v>228</v>
      </c>
      <c r="C38" s="34" t="s">
        <v>110</v>
      </c>
      <c r="D38" s="29" t="s">
        <v>47</v>
      </c>
      <c r="E38" s="27" t="s">
        <v>63</v>
      </c>
      <c r="F38" s="32">
        <v>84.98</v>
      </c>
      <c r="G38" s="28">
        <v>634.544</v>
      </c>
      <c r="H38" s="43">
        <f t="shared" si="0"/>
        <v>719.524</v>
      </c>
      <c r="I38" s="27"/>
      <c r="J38" s="27" t="s">
        <v>38</v>
      </c>
      <c r="K38" s="27"/>
      <c r="L38" s="28"/>
      <c r="M38" s="32"/>
      <c r="N38" s="64"/>
    </row>
    <row r="39" s="5" customFormat="1" ht="93" customHeight="1" outlineLevel="1" spans="1:14">
      <c r="A39" s="44" t="s">
        <v>229</v>
      </c>
      <c r="B39" s="27" t="s">
        <v>230</v>
      </c>
      <c r="C39" s="34" t="s">
        <v>110</v>
      </c>
      <c r="D39" s="29" t="s">
        <v>47</v>
      </c>
      <c r="E39" s="27" t="s">
        <v>63</v>
      </c>
      <c r="F39" s="32">
        <v>50.99</v>
      </c>
      <c r="G39" s="28">
        <v>0</v>
      </c>
      <c r="H39" s="43">
        <f t="shared" si="0"/>
        <v>50.99</v>
      </c>
      <c r="I39" s="27"/>
      <c r="J39" s="27" t="s">
        <v>38</v>
      </c>
      <c r="K39" s="27"/>
      <c r="L39" s="27"/>
      <c r="M39" s="28"/>
      <c r="N39" s="28"/>
    </row>
    <row r="40" s="5" customFormat="1" ht="143" customHeight="1" outlineLevel="1" spans="1:14">
      <c r="A40" s="44" t="s">
        <v>231</v>
      </c>
      <c r="B40" s="27" t="s">
        <v>232</v>
      </c>
      <c r="C40" s="34" t="s">
        <v>233</v>
      </c>
      <c r="D40" s="29" t="s">
        <v>47</v>
      </c>
      <c r="E40" s="27" t="s">
        <v>63</v>
      </c>
      <c r="F40" s="32">
        <f>1738.41+245.98</f>
        <v>1984.39</v>
      </c>
      <c r="G40" s="28">
        <v>0</v>
      </c>
      <c r="H40" s="43">
        <f t="shared" si="0"/>
        <v>1984.39</v>
      </c>
      <c r="I40" s="27"/>
      <c r="J40" s="27" t="s">
        <v>38</v>
      </c>
      <c r="K40" s="27"/>
      <c r="L40" s="28"/>
      <c r="M40" s="32"/>
      <c r="N40" s="27" t="s">
        <v>234</v>
      </c>
    </row>
    <row r="41" s="5" customFormat="1" ht="114" customHeight="1" outlineLevel="1" spans="1:14">
      <c r="A41" s="44" t="s">
        <v>235</v>
      </c>
      <c r="B41" s="27" t="s">
        <v>111</v>
      </c>
      <c r="C41" s="34" t="s">
        <v>236</v>
      </c>
      <c r="D41" s="29" t="s">
        <v>47</v>
      </c>
      <c r="E41" s="27" t="s">
        <v>63</v>
      </c>
      <c r="F41" s="32">
        <v>47.15</v>
      </c>
      <c r="G41" s="28">
        <v>11381.1868</v>
      </c>
      <c r="H41" s="43">
        <f t="shared" si="0"/>
        <v>11428.3368</v>
      </c>
      <c r="I41" s="27"/>
      <c r="J41" s="27" t="s">
        <v>38</v>
      </c>
      <c r="K41" s="27"/>
      <c r="L41" s="28"/>
      <c r="M41" s="32"/>
      <c r="N41" s="59"/>
    </row>
    <row r="42" s="5" customFormat="1" ht="95" customHeight="1" outlineLevel="1" spans="1:14">
      <c r="A42" s="44" t="s">
        <v>237</v>
      </c>
      <c r="B42" s="27" t="s">
        <v>238</v>
      </c>
      <c r="C42" s="34" t="s">
        <v>239</v>
      </c>
      <c r="D42" s="29" t="s">
        <v>47</v>
      </c>
      <c r="E42" s="27" t="s">
        <v>37</v>
      </c>
      <c r="F42" s="32"/>
      <c r="G42" s="28">
        <v>567.9384</v>
      </c>
      <c r="H42" s="43">
        <f t="shared" si="0"/>
        <v>567.9384</v>
      </c>
      <c r="I42" s="27"/>
      <c r="J42" s="27" t="s">
        <v>38</v>
      </c>
      <c r="K42" s="27"/>
      <c r="L42" s="28"/>
      <c r="M42" s="32"/>
      <c r="N42" s="59"/>
    </row>
    <row r="43" s="5" customFormat="1" ht="105" customHeight="1" outlineLevel="1" spans="1:14">
      <c r="A43" s="44" t="s">
        <v>240</v>
      </c>
      <c r="B43" s="27" t="s">
        <v>113</v>
      </c>
      <c r="C43" s="34" t="s">
        <v>114</v>
      </c>
      <c r="D43" s="29" t="s">
        <v>47</v>
      </c>
      <c r="E43" s="27" t="s">
        <v>63</v>
      </c>
      <c r="F43" s="32">
        <v>4.03</v>
      </c>
      <c r="G43" s="28">
        <v>0</v>
      </c>
      <c r="H43" s="28">
        <v>4.03</v>
      </c>
      <c r="I43" s="27"/>
      <c r="J43" s="27" t="s">
        <v>38</v>
      </c>
      <c r="K43" s="27"/>
      <c r="L43" s="28"/>
      <c r="M43" s="32"/>
      <c r="N43" s="59"/>
    </row>
    <row r="44" s="5" customFormat="1" ht="104" customHeight="1" outlineLevel="1" spans="1:14">
      <c r="A44" s="44" t="s">
        <v>241</v>
      </c>
      <c r="B44" s="27" t="s">
        <v>242</v>
      </c>
      <c r="C44" s="34" t="s">
        <v>243</v>
      </c>
      <c r="D44" s="29" t="s">
        <v>47</v>
      </c>
      <c r="E44" s="27" t="s">
        <v>63</v>
      </c>
      <c r="F44" s="32"/>
      <c r="G44" s="28">
        <v>0</v>
      </c>
      <c r="H44" s="28">
        <v>0</v>
      </c>
      <c r="I44" s="27"/>
      <c r="J44" s="27" t="s">
        <v>38</v>
      </c>
      <c r="K44" s="27"/>
      <c r="L44" s="27"/>
      <c r="M44" s="32"/>
      <c r="N44" s="59"/>
    </row>
    <row r="45" s="5" customFormat="1" ht="131" customHeight="1" outlineLevel="1" spans="1:14">
      <c r="A45" s="44" t="s">
        <v>244</v>
      </c>
      <c r="B45" s="27" t="s">
        <v>115</v>
      </c>
      <c r="C45" s="34" t="s">
        <v>245</v>
      </c>
      <c r="D45" s="29" t="s">
        <v>117</v>
      </c>
      <c r="E45" s="27" t="s">
        <v>118</v>
      </c>
      <c r="F45" s="32">
        <f>25+25+25</f>
        <v>75</v>
      </c>
      <c r="G45" s="28">
        <v>579</v>
      </c>
      <c r="H45" s="28">
        <v>654</v>
      </c>
      <c r="I45" s="27"/>
      <c r="J45" s="27" t="s">
        <v>38</v>
      </c>
      <c r="K45" s="27"/>
      <c r="L45" s="27"/>
      <c r="M45" s="32"/>
      <c r="N45" s="59"/>
    </row>
    <row r="46" s="5" customFormat="1" ht="92" customHeight="1" outlineLevel="1" spans="1:14">
      <c r="A46" s="44" t="s">
        <v>246</v>
      </c>
      <c r="B46" s="27" t="s">
        <v>247</v>
      </c>
      <c r="C46" s="34" t="s">
        <v>248</v>
      </c>
      <c r="D46" s="29" t="s">
        <v>47</v>
      </c>
      <c r="E46" s="27" t="s">
        <v>63</v>
      </c>
      <c r="F46" s="32"/>
      <c r="G46" s="28">
        <v>6095.416</v>
      </c>
      <c r="H46" s="28">
        <v>6095.416</v>
      </c>
      <c r="I46" s="27"/>
      <c r="J46" s="27" t="s">
        <v>38</v>
      </c>
      <c r="K46" s="27"/>
      <c r="L46" s="27"/>
      <c r="M46" s="32"/>
      <c r="N46" s="59"/>
    </row>
    <row r="47" s="5" customFormat="1" ht="78" customHeight="1" outlineLevel="1" spans="1:14">
      <c r="A47" s="44" t="s">
        <v>249</v>
      </c>
      <c r="B47" s="27" t="s">
        <v>250</v>
      </c>
      <c r="C47" s="34" t="s">
        <v>251</v>
      </c>
      <c r="D47" s="29" t="s">
        <v>47</v>
      </c>
      <c r="E47" s="27" t="s">
        <v>63</v>
      </c>
      <c r="F47" s="32"/>
      <c r="G47" s="28">
        <v>2499.9415</v>
      </c>
      <c r="H47" s="28">
        <v>2499.9415</v>
      </c>
      <c r="I47" s="27"/>
      <c r="J47" s="27" t="s">
        <v>38</v>
      </c>
      <c r="K47" s="27"/>
      <c r="L47" s="27"/>
      <c r="M47" s="32"/>
      <c r="N47" s="59"/>
    </row>
    <row r="48" s="5" customFormat="1" ht="76" customHeight="1" outlineLevel="1" spans="1:14">
      <c r="A48" s="44" t="s">
        <v>252</v>
      </c>
      <c r="B48" s="27" t="s">
        <v>253</v>
      </c>
      <c r="C48" s="34" t="s">
        <v>254</v>
      </c>
      <c r="D48" s="29" t="s">
        <v>47</v>
      </c>
      <c r="E48" s="27" t="s">
        <v>63</v>
      </c>
      <c r="F48" s="32"/>
      <c r="G48" s="28">
        <v>2499.9415</v>
      </c>
      <c r="H48" s="28">
        <v>2499.9415</v>
      </c>
      <c r="I48" s="27"/>
      <c r="J48" s="27" t="s">
        <v>38</v>
      </c>
      <c r="K48" s="27"/>
      <c r="L48" s="27"/>
      <c r="M48" s="32"/>
      <c r="N48" s="59"/>
    </row>
    <row r="49" s="5" customFormat="1" ht="30" customHeight="1" spans="1:14">
      <c r="A49" s="33">
        <v>5</v>
      </c>
      <c r="B49" s="33" t="s">
        <v>119</v>
      </c>
      <c r="C49" s="30"/>
      <c r="D49" s="27"/>
      <c r="E49" s="27"/>
      <c r="F49" s="32"/>
      <c r="G49" s="28"/>
      <c r="H49" s="28"/>
      <c r="I49" s="27"/>
      <c r="J49" s="27"/>
      <c r="K49" s="27"/>
      <c r="L49" s="27"/>
      <c r="M49" s="32"/>
      <c r="N49" s="59"/>
    </row>
    <row r="50" s="5" customFormat="1" ht="83" customHeight="1" outlineLevel="1" spans="1:14">
      <c r="A50" s="44" t="s">
        <v>120</v>
      </c>
      <c r="B50" s="45" t="s">
        <v>255</v>
      </c>
      <c r="C50" s="30" t="s">
        <v>256</v>
      </c>
      <c r="D50" s="27" t="s">
        <v>47</v>
      </c>
      <c r="E50" s="27" t="s">
        <v>63</v>
      </c>
      <c r="F50" s="32">
        <v>537.51</v>
      </c>
      <c r="G50" s="28">
        <v>2271.07</v>
      </c>
      <c r="H50" s="28">
        <v>2808.58</v>
      </c>
      <c r="I50" s="27"/>
      <c r="J50" s="27" t="s">
        <v>38</v>
      </c>
      <c r="K50" s="27"/>
      <c r="L50" s="58"/>
      <c r="M50" s="32"/>
      <c r="N50" s="27" t="s">
        <v>257</v>
      </c>
    </row>
    <row r="51" s="5" customFormat="1" ht="111" customHeight="1" outlineLevel="1" spans="1:14">
      <c r="A51" s="44" t="s">
        <v>123</v>
      </c>
      <c r="B51" s="27" t="s">
        <v>124</v>
      </c>
      <c r="C51" s="30" t="s">
        <v>258</v>
      </c>
      <c r="D51" s="27" t="s">
        <v>47</v>
      </c>
      <c r="E51" s="27" t="s">
        <v>63</v>
      </c>
      <c r="F51" s="32">
        <v>537.51</v>
      </c>
      <c r="G51" s="28">
        <v>2271.07</v>
      </c>
      <c r="H51" s="28">
        <v>2808.58</v>
      </c>
      <c r="I51" s="27"/>
      <c r="J51" s="27" t="s">
        <v>38</v>
      </c>
      <c r="K51" s="27"/>
      <c r="L51" s="28"/>
      <c r="M51" s="32"/>
      <c r="N51" s="27" t="s">
        <v>257</v>
      </c>
    </row>
    <row r="52" s="5" customFormat="1" ht="37" customHeight="1" spans="1:14">
      <c r="A52" s="33">
        <v>6</v>
      </c>
      <c r="B52" s="33" t="s">
        <v>132</v>
      </c>
      <c r="C52" s="30"/>
      <c r="D52" s="27"/>
      <c r="E52" s="27"/>
      <c r="F52" s="32"/>
      <c r="G52" s="28"/>
      <c r="H52" s="28"/>
      <c r="I52" s="27"/>
      <c r="J52" s="27"/>
      <c r="K52" s="27"/>
      <c r="L52" s="27"/>
      <c r="M52" s="32"/>
      <c r="N52" s="59"/>
    </row>
    <row r="53" s="1" customFormat="1" ht="144" customHeight="1" outlineLevel="1" spans="1:14">
      <c r="A53" s="27">
        <v>6.1</v>
      </c>
      <c r="B53" s="27" t="s">
        <v>259</v>
      </c>
      <c r="C53" s="34" t="s">
        <v>260</v>
      </c>
      <c r="D53" s="29" t="s">
        <v>47</v>
      </c>
      <c r="E53" s="27" t="s">
        <v>63</v>
      </c>
      <c r="F53" s="32">
        <v>2276.2</v>
      </c>
      <c r="G53" s="28">
        <v>28343.8074</v>
      </c>
      <c r="H53" s="28">
        <v>30620.0074</v>
      </c>
      <c r="I53" s="27"/>
      <c r="J53" s="27"/>
      <c r="K53" s="27"/>
      <c r="L53" s="32"/>
      <c r="M53" s="32"/>
      <c r="N53" s="65"/>
    </row>
    <row r="54" s="1" customFormat="1" ht="179" customHeight="1" outlineLevel="1" spans="1:14">
      <c r="A54" s="27">
        <v>6.2</v>
      </c>
      <c r="B54" s="27" t="s">
        <v>261</v>
      </c>
      <c r="C54" s="34" t="s">
        <v>260</v>
      </c>
      <c r="D54" s="29" t="s">
        <v>47</v>
      </c>
      <c r="E54" s="27" t="s">
        <v>63</v>
      </c>
      <c r="F54" s="32">
        <v>2783.48</v>
      </c>
      <c r="G54" s="28">
        <v>12511.9921</v>
      </c>
      <c r="H54" s="28">
        <v>15295.4721</v>
      </c>
      <c r="I54" s="27"/>
      <c r="J54" s="27"/>
      <c r="K54" s="27"/>
      <c r="L54" s="32"/>
      <c r="M54" s="32"/>
      <c r="N54" s="65"/>
    </row>
    <row r="55" ht="136" customHeight="1" outlineLevel="1" spans="1:14">
      <c r="A55" s="27">
        <v>6.3</v>
      </c>
      <c r="B55" s="27" t="s">
        <v>262</v>
      </c>
      <c r="C55" s="30" t="s">
        <v>263</v>
      </c>
      <c r="D55" s="27" t="s">
        <v>47</v>
      </c>
      <c r="E55" s="27" t="s">
        <v>63</v>
      </c>
      <c r="F55" s="32"/>
      <c r="G55" s="28">
        <v>182.903</v>
      </c>
      <c r="H55" s="28">
        <v>182.903</v>
      </c>
      <c r="I55" s="27"/>
      <c r="J55" s="27"/>
      <c r="K55" s="27"/>
      <c r="L55" s="49"/>
      <c r="M55" s="32"/>
      <c r="N55" s="66"/>
    </row>
    <row r="56" s="6" customFormat="1" ht="241" customHeight="1" outlineLevel="1" spans="1:14">
      <c r="A56" s="27">
        <v>6.4</v>
      </c>
      <c r="B56" s="27" t="s">
        <v>264</v>
      </c>
      <c r="C56" s="34" t="s">
        <v>265</v>
      </c>
      <c r="D56" s="29" t="s">
        <v>47</v>
      </c>
      <c r="E56" s="27" t="s">
        <v>63</v>
      </c>
      <c r="F56" s="32"/>
      <c r="G56" s="28">
        <v>10748.44</v>
      </c>
      <c r="H56" s="28">
        <v>10748.44</v>
      </c>
      <c r="I56" s="27"/>
      <c r="J56" s="27"/>
      <c r="K56" s="27"/>
      <c r="L56" s="27"/>
      <c r="M56" s="32"/>
      <c r="N56" s="66"/>
    </row>
    <row r="57" s="6" customFormat="1" ht="96" customHeight="1" outlineLevel="1" spans="1:14">
      <c r="A57" s="27">
        <v>6.5</v>
      </c>
      <c r="B57" s="27" t="s">
        <v>266</v>
      </c>
      <c r="C57" s="34" t="s">
        <v>267</v>
      </c>
      <c r="D57" s="29" t="s">
        <v>47</v>
      </c>
      <c r="E57" s="27" t="s">
        <v>63</v>
      </c>
      <c r="F57" s="32"/>
      <c r="G57" s="28">
        <v>1272.3116</v>
      </c>
      <c r="H57" s="28">
        <v>1272.3116</v>
      </c>
      <c r="I57" s="27"/>
      <c r="J57" s="27" t="s">
        <v>38</v>
      </c>
      <c r="K57" s="27"/>
      <c r="L57" s="27"/>
      <c r="M57" s="32"/>
      <c r="N57" s="59" t="s">
        <v>268</v>
      </c>
    </row>
    <row r="58" s="7" customFormat="1" ht="39" customHeight="1" spans="1:14">
      <c r="A58" s="25">
        <v>7</v>
      </c>
      <c r="B58" s="25" t="s">
        <v>142</v>
      </c>
      <c r="C58" s="46"/>
      <c r="D58" s="25"/>
      <c r="E58" s="25"/>
      <c r="F58" s="47"/>
      <c r="G58" s="28"/>
      <c r="H58" s="28"/>
      <c r="I58" s="25"/>
      <c r="J58" s="25"/>
      <c r="K58" s="25"/>
      <c r="L58" s="25"/>
      <c r="M58" s="47"/>
      <c r="N58" s="67"/>
    </row>
    <row r="59" ht="158" customHeight="1" outlineLevel="1" spans="1:14">
      <c r="A59" s="48">
        <v>7.1</v>
      </c>
      <c r="B59" s="48" t="s">
        <v>269</v>
      </c>
      <c r="C59" s="30" t="s">
        <v>270</v>
      </c>
      <c r="D59" s="27" t="s">
        <v>47</v>
      </c>
      <c r="E59" s="48" t="s">
        <v>63</v>
      </c>
      <c r="F59" s="49"/>
      <c r="G59" s="28">
        <v>298.21</v>
      </c>
      <c r="H59" s="28">
        <v>298.21</v>
      </c>
      <c r="I59" s="48"/>
      <c r="J59" s="48" t="s">
        <v>38</v>
      </c>
      <c r="K59" s="48"/>
      <c r="L59" s="49"/>
      <c r="M59" s="32"/>
      <c r="N59" s="66"/>
    </row>
    <row r="60" ht="150" customHeight="1" outlineLevel="1" spans="1:14">
      <c r="A60" s="48">
        <v>7.2</v>
      </c>
      <c r="B60" s="48" t="s">
        <v>271</v>
      </c>
      <c r="C60" s="30" t="s">
        <v>272</v>
      </c>
      <c r="D60" s="27" t="s">
        <v>47</v>
      </c>
      <c r="E60" s="48" t="s">
        <v>63</v>
      </c>
      <c r="F60" s="49"/>
      <c r="G60" s="28">
        <v>127.61</v>
      </c>
      <c r="H60" s="28">
        <v>127.61</v>
      </c>
      <c r="I60" s="48"/>
      <c r="J60" s="48" t="s">
        <v>38</v>
      </c>
      <c r="K60" s="48"/>
      <c r="L60" s="49"/>
      <c r="M60" s="32"/>
      <c r="N60" s="66"/>
    </row>
    <row r="61" s="1" customFormat="1" ht="105" customHeight="1" outlineLevel="1" spans="1:14">
      <c r="A61" s="48">
        <v>7.3</v>
      </c>
      <c r="B61" s="48" t="s">
        <v>147</v>
      </c>
      <c r="C61" s="30" t="s">
        <v>148</v>
      </c>
      <c r="D61" s="27" t="s">
        <v>47</v>
      </c>
      <c r="E61" s="48" t="s">
        <v>63</v>
      </c>
      <c r="F61" s="49"/>
      <c r="G61" s="28">
        <v>40.55</v>
      </c>
      <c r="H61" s="28">
        <v>40.55</v>
      </c>
      <c r="I61" s="48"/>
      <c r="J61" s="48" t="s">
        <v>38</v>
      </c>
      <c r="K61" s="48"/>
      <c r="L61" s="49"/>
      <c r="M61" s="32"/>
      <c r="N61" s="66"/>
    </row>
    <row r="62" s="1" customFormat="1" ht="79" customHeight="1" outlineLevel="1" spans="1:14">
      <c r="A62" s="48">
        <v>7.4</v>
      </c>
      <c r="B62" s="48" t="s">
        <v>149</v>
      </c>
      <c r="C62" s="30" t="s">
        <v>150</v>
      </c>
      <c r="D62" s="27" t="s">
        <v>151</v>
      </c>
      <c r="E62" s="48" t="s">
        <v>63</v>
      </c>
      <c r="F62" s="49"/>
      <c r="G62" s="28">
        <v>1.99</v>
      </c>
      <c r="H62" s="28">
        <v>1.99</v>
      </c>
      <c r="I62" s="48"/>
      <c r="J62" s="48" t="s">
        <v>38</v>
      </c>
      <c r="K62" s="48"/>
      <c r="L62" s="48"/>
      <c r="M62" s="49"/>
      <c r="N62" s="32"/>
    </row>
    <row r="63" s="1" customFormat="1" ht="76" customHeight="1" outlineLevel="1" spans="1:14">
      <c r="A63" s="48">
        <v>7.5</v>
      </c>
      <c r="B63" s="48" t="s">
        <v>273</v>
      </c>
      <c r="C63" s="30" t="s">
        <v>158</v>
      </c>
      <c r="D63" s="27" t="s">
        <v>154</v>
      </c>
      <c r="E63" s="48" t="s">
        <v>37</v>
      </c>
      <c r="F63" s="49"/>
      <c r="G63" s="28">
        <v>16.8</v>
      </c>
      <c r="H63" s="28">
        <v>16.8</v>
      </c>
      <c r="I63" s="48"/>
      <c r="J63" s="48" t="s">
        <v>38</v>
      </c>
      <c r="K63" s="48"/>
      <c r="L63" s="48"/>
      <c r="M63" s="49"/>
      <c r="N63" s="28" t="s">
        <v>274</v>
      </c>
    </row>
    <row r="64" s="8" customFormat="1" ht="42" customHeight="1" spans="1:14">
      <c r="A64" s="50">
        <v>8</v>
      </c>
      <c r="B64" s="41" t="s">
        <v>159</v>
      </c>
      <c r="C64" s="51"/>
      <c r="D64" s="32"/>
      <c r="E64" s="49"/>
      <c r="F64" s="49"/>
      <c r="G64" s="28"/>
      <c r="H64" s="28"/>
      <c r="I64" s="49"/>
      <c r="J64" s="49"/>
      <c r="K64" s="49"/>
      <c r="L64" s="49"/>
      <c r="M64" s="49"/>
      <c r="N64" s="68"/>
    </row>
    <row r="65" s="8" customFormat="1" ht="40" customHeight="1" outlineLevel="1" spans="1:14">
      <c r="A65" s="69">
        <v>8.1</v>
      </c>
      <c r="B65" s="49" t="s">
        <v>160</v>
      </c>
      <c r="C65" s="51" t="s">
        <v>161</v>
      </c>
      <c r="D65" s="32" t="s">
        <v>162</v>
      </c>
      <c r="E65" s="49" t="s">
        <v>63</v>
      </c>
      <c r="F65" s="49"/>
      <c r="G65" s="28"/>
      <c r="H65" s="28"/>
      <c r="I65" s="49"/>
      <c r="J65" s="49" t="s">
        <v>38</v>
      </c>
      <c r="K65" s="49"/>
      <c r="L65" s="49"/>
      <c r="M65" s="32"/>
      <c r="N65" s="68"/>
    </row>
    <row r="66" s="8" customFormat="1" ht="40" customHeight="1" outlineLevel="1" spans="1:14">
      <c r="A66" s="69">
        <v>8.2</v>
      </c>
      <c r="B66" s="49" t="s">
        <v>163</v>
      </c>
      <c r="C66" s="51" t="s">
        <v>161</v>
      </c>
      <c r="D66" s="32" t="s">
        <v>151</v>
      </c>
      <c r="E66" s="49" t="s">
        <v>63</v>
      </c>
      <c r="F66" s="49"/>
      <c r="G66" s="49">
        <v>253.528</v>
      </c>
      <c r="H66" s="28">
        <v>253.528</v>
      </c>
      <c r="I66" s="49"/>
      <c r="J66" s="49" t="s">
        <v>38</v>
      </c>
      <c r="K66" s="49"/>
      <c r="L66" s="49"/>
      <c r="M66" s="49"/>
      <c r="N66" s="68"/>
    </row>
    <row r="67" s="8" customFormat="1" ht="40" customHeight="1" outlineLevel="1" spans="1:14">
      <c r="A67" s="69">
        <v>8.3</v>
      </c>
      <c r="B67" s="49" t="s">
        <v>275</v>
      </c>
      <c r="C67" s="51" t="s">
        <v>165</v>
      </c>
      <c r="D67" s="32" t="s">
        <v>166</v>
      </c>
      <c r="E67" s="49" t="s">
        <v>167</v>
      </c>
      <c r="F67" s="49"/>
      <c r="G67" s="49">
        <v>230.48</v>
      </c>
      <c r="H67" s="28">
        <v>230.48</v>
      </c>
      <c r="I67" s="49"/>
      <c r="J67" s="49" t="s">
        <v>38</v>
      </c>
      <c r="K67" s="49"/>
      <c r="L67" s="49"/>
      <c r="M67" s="49"/>
      <c r="N67" s="68"/>
    </row>
    <row r="68" s="8" customFormat="1" ht="41" customHeight="1" outlineLevel="1" spans="1:14">
      <c r="A68" s="69">
        <v>8.4</v>
      </c>
      <c r="B68" s="70" t="s">
        <v>168</v>
      </c>
      <c r="C68" s="71" t="s">
        <v>169</v>
      </c>
      <c r="D68" s="70" t="s">
        <v>170</v>
      </c>
      <c r="E68" s="49" t="s">
        <v>37</v>
      </c>
      <c r="F68" s="49"/>
      <c r="G68" s="49">
        <v>45.38</v>
      </c>
      <c r="H68" s="32">
        <v>45.38</v>
      </c>
      <c r="I68" s="49"/>
      <c r="J68" s="49" t="s">
        <v>38</v>
      </c>
      <c r="K68" s="49"/>
      <c r="L68" s="49"/>
      <c r="M68" s="49"/>
      <c r="N68" s="68"/>
    </row>
    <row r="69" s="9" customFormat="1" ht="34" customHeight="1" spans="1:14">
      <c r="A69" s="25">
        <v>9</v>
      </c>
      <c r="B69" s="33" t="s">
        <v>276</v>
      </c>
      <c r="C69" s="33"/>
      <c r="D69" s="33"/>
      <c r="E69" s="25" t="s">
        <v>173</v>
      </c>
      <c r="F69" s="47"/>
      <c r="G69" s="72"/>
      <c r="H69" s="47"/>
      <c r="I69" s="25"/>
      <c r="J69" s="25"/>
      <c r="K69" s="25"/>
      <c r="L69" s="25"/>
      <c r="M69" s="47"/>
      <c r="N69" s="74"/>
    </row>
    <row r="70" s="9" customFormat="1" ht="34" customHeight="1" spans="1:14">
      <c r="A70" s="25">
        <v>10</v>
      </c>
      <c r="B70" s="33" t="s">
        <v>174</v>
      </c>
      <c r="C70" s="33"/>
      <c r="D70" s="33"/>
      <c r="E70" s="25" t="s">
        <v>173</v>
      </c>
      <c r="F70" s="47"/>
      <c r="G70" s="72"/>
      <c r="H70" s="47"/>
      <c r="I70" s="25"/>
      <c r="J70" s="25"/>
      <c r="K70" s="25"/>
      <c r="L70" s="25"/>
      <c r="M70" s="47"/>
      <c r="N70" s="74"/>
    </row>
    <row r="71" s="2" customFormat="1" ht="34" customHeight="1" spans="1:14">
      <c r="A71" s="25">
        <v>11</v>
      </c>
      <c r="B71" s="25" t="s">
        <v>175</v>
      </c>
      <c r="C71" s="25"/>
      <c r="D71" s="25"/>
      <c r="E71" s="25" t="s">
        <v>173</v>
      </c>
      <c r="F71" s="47"/>
      <c r="G71" s="72"/>
      <c r="H71" s="47"/>
      <c r="I71" s="25"/>
      <c r="J71" s="25"/>
      <c r="K71" s="25"/>
      <c r="L71" s="25"/>
      <c r="M71" s="47"/>
      <c r="N71" s="74"/>
    </row>
    <row r="72" ht="179" customHeight="1" spans="1:14">
      <c r="A72" s="40" t="s">
        <v>277</v>
      </c>
      <c r="B72" s="46"/>
      <c r="C72" s="46"/>
      <c r="D72" s="46"/>
      <c r="E72" s="46"/>
      <c r="F72" s="73"/>
      <c r="G72" s="73"/>
      <c r="H72" s="73"/>
      <c r="I72" s="46"/>
      <c r="J72" s="46"/>
      <c r="K72" s="46"/>
      <c r="L72" s="46"/>
      <c r="M72" s="47"/>
      <c r="N72" s="46"/>
    </row>
    <row r="73" ht="39" customHeight="1"/>
    <row r="74" ht="39" customHeight="1"/>
    <row r="75" ht="39" customHeight="1"/>
    <row r="76" ht="39" customHeight="1"/>
    <row r="77" ht="39" customHeight="1"/>
    <row r="78" ht="39" customHeight="1"/>
    <row r="79" ht="39" customHeight="1"/>
    <row r="80" ht="39" customHeight="1"/>
    <row r="81" ht="39" customHeight="1"/>
    <row r="82" ht="39" customHeight="1"/>
    <row r="83" ht="39" customHeight="1"/>
    <row r="84" ht="39" customHeight="1"/>
  </sheetData>
  <mergeCells count="24">
    <mergeCell ref="A1:N1"/>
    <mergeCell ref="A2:E2"/>
    <mergeCell ref="B69:D69"/>
    <mergeCell ref="B70:D70"/>
    <mergeCell ref="B71:D71"/>
    <mergeCell ref="A72:N72"/>
    <mergeCell ref="A3:A4"/>
    <mergeCell ref="B3:B4"/>
    <mergeCell ref="C3:C4"/>
    <mergeCell ref="C12:C16"/>
    <mergeCell ref="C19:C24"/>
    <mergeCell ref="D3:D4"/>
    <mergeCell ref="D12:D16"/>
    <mergeCell ref="D19:D24"/>
    <mergeCell ref="E3:E4"/>
    <mergeCell ref="F3:F4"/>
    <mergeCell ref="G3:G4"/>
    <mergeCell ref="H3:H4"/>
    <mergeCell ref="I3:I4"/>
    <mergeCell ref="J3:J4"/>
    <mergeCell ref="K3:K4"/>
    <mergeCell ref="L3:L4"/>
    <mergeCell ref="M3:M4"/>
    <mergeCell ref="N3:N4"/>
  </mergeCells>
  <printOptions horizontalCentered="1"/>
  <pageMargins left="0.314583333333333" right="0.314583333333333" top="0.590277777777778" bottom="0.590277777777778" header="0.196527777777778" footer="0.393055555555556"/>
  <pageSetup paperSize="9" scale="60" fitToHeight="0" orientation="landscape" horizontalDpi="600"/>
  <headerFooter>
    <oddFooter>&amp;C第 &amp;P 页，共 &amp;N 页</oddFooter>
  </headerFooter>
  <rowBreaks count="2" manualBreakCount="2">
    <brk id="19" max="13" man="1"/>
    <brk id="41" max="13" man="1"/>
  </rowBreaks>
  <colBreaks count="1" manualBreakCount="1">
    <brk id="14" max="71"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汇总表</vt:lpstr>
      <vt:lpstr>招标清单（水资源中心、双氧水罐池、地泵）</vt:lpstr>
      <vt:lpstr>招标清单 (综合楼、门卫室)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苏灶梅</cp:lastModifiedBy>
  <dcterms:created xsi:type="dcterms:W3CDTF">2021-06-17T13:48:00Z</dcterms:created>
  <dcterms:modified xsi:type="dcterms:W3CDTF">2025-08-13T02:37:54Z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1D2A24B7F0494899A06DD4A5E2B203E7_13</vt:lpwstr>
  </property>
  <property fmtid="{D5CDD505-2E9C-101B-9397-08002B2CF9AE}" pid="3" name="KSOProductBuildVer">
    <vt:lpwstr>2052-12.1.0.21915</vt:lpwstr>
  </property>
  <property fmtid="{D5CDD505-2E9C-101B-9397-08002B2CF9AE}" pid="4" name="KSOReadingLayout">
    <vt:bool>true</vt:bool>
  </property>
</Properties>
</file>